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ndeelco.sharepoint.com/sites/KandeelConseil/Shared Documents/General/C-Climat-En/C129 Ecobalyse/3_Mission/Méthodes transverses/FdV et recyclé/"/>
    </mc:Choice>
  </mc:AlternateContent>
  <xr:revisionPtr revIDLastSave="4795" documentId="11_349D46F5F5863168E956FC0E487CA51140C51D07" xr6:coauthVersionLast="47" xr6:coauthVersionMax="47" xr10:uidLastSave="{9D78304F-DB31-4E76-B9EB-971B2915BC1E}"/>
  <bookViews>
    <workbookView xWindow="-109" yWindow="-109" windowWidth="26301" windowHeight="14169" activeTab="1" xr2:uid="{00000000-000D-0000-FFFF-FFFF00000000}"/>
  </bookViews>
  <sheets>
    <sheet name="ReadMe" sheetId="27" r:id="rId1"/>
    <sheet name="Material_types EoL" sheetId="19" r:id="rId2"/>
    <sheet name="Recycling CFF" sheetId="26" r:id="rId3"/>
    <sheet name="Processes" sheetId="25" r:id="rId4"/>
    <sheet name="PEF-A" sheetId="1" r:id="rId5"/>
    <sheet name="PEF-Q" sheetId="4" r:id="rId6"/>
  </sheets>
  <definedNames>
    <definedName name="_xlnm._FilterDatabase" localSheetId="1" hidden="1">'Material_types EoL'!$B$4:$S$21</definedName>
    <definedName name="_xlnm._FilterDatabase" localSheetId="2" hidden="1">'Recycling CFF'!$E$2:$K$17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9" l="1"/>
  <c r="H20" i="19"/>
  <c r="H18" i="19"/>
  <c r="K14" i="19"/>
  <c r="H14" i="19"/>
  <c r="K13" i="19" l="1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6" i="19"/>
  <c r="L23" i="19"/>
  <c r="K22" i="19" l="1"/>
  <c r="H23" i="19"/>
  <c r="H22" i="19"/>
  <c r="K23" i="19" l="1"/>
  <c r="K21" i="19"/>
  <c r="K20" i="19"/>
  <c r="K19" i="19"/>
  <c r="K18" i="19"/>
  <c r="K16" i="19"/>
  <c r="K15" i="19"/>
  <c r="K12" i="19"/>
  <c r="K11" i="19"/>
  <c r="K8" i="19"/>
  <c r="K7" i="19"/>
  <c r="K6" i="19"/>
  <c r="H19" i="19"/>
  <c r="H17" i="19"/>
  <c r="H16" i="19"/>
  <c r="H15" i="19"/>
  <c r="H13" i="19"/>
  <c r="H12" i="19"/>
  <c r="H11" i="19"/>
  <c r="H10" i="19"/>
  <c r="H9" i="19"/>
  <c r="H8" i="19"/>
  <c r="H7" i="19"/>
  <c r="H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6" i="19"/>
  <c r="L15" i="19"/>
  <c r="L17" i="19"/>
  <c r="L18" i="19"/>
  <c r="G21" i="26"/>
  <c r="G22" i="26"/>
  <c r="G5" i="26"/>
  <c r="G6" i="26"/>
  <c r="G7" i="26"/>
  <c r="G8" i="26"/>
  <c r="G10" i="26"/>
  <c r="G11" i="26"/>
  <c r="G12" i="26"/>
  <c r="G13" i="26"/>
  <c r="G14" i="26"/>
  <c r="G15" i="26"/>
  <c r="G16" i="26"/>
  <c r="G17" i="26"/>
  <c r="G18" i="26"/>
  <c r="G19" i="26"/>
  <c r="G20" i="26"/>
  <c r="G4" i="26"/>
  <c r="D22" i="26"/>
  <c r="J22" i="26" s="1"/>
  <c r="J18" i="26"/>
  <c r="J19" i="26"/>
  <c r="J20" i="26"/>
  <c r="J21" i="26"/>
  <c r="I18" i="26"/>
  <c r="I19" i="26"/>
  <c r="I20" i="26"/>
  <c r="I21" i="26"/>
  <c r="H22" i="26"/>
  <c r="H18" i="26"/>
  <c r="H19" i="26"/>
  <c r="H20" i="26"/>
  <c r="H21" i="26"/>
  <c r="I5" i="26"/>
  <c r="J5" i="26"/>
  <c r="I6" i="26"/>
  <c r="J6" i="26"/>
  <c r="I7" i="26"/>
  <c r="J7" i="26"/>
  <c r="I8" i="26"/>
  <c r="J8" i="26"/>
  <c r="I9" i="26"/>
  <c r="J9" i="26"/>
  <c r="I10" i="26"/>
  <c r="J10" i="26"/>
  <c r="I11" i="26"/>
  <c r="J11" i="26"/>
  <c r="I12" i="26"/>
  <c r="J12" i="26"/>
  <c r="I13" i="26"/>
  <c r="J13" i="26"/>
  <c r="I14" i="26"/>
  <c r="J14" i="26"/>
  <c r="I15" i="26"/>
  <c r="J15" i="26"/>
  <c r="I16" i="26"/>
  <c r="J16" i="26"/>
  <c r="I17" i="26"/>
  <c r="J17" i="26"/>
  <c r="J4" i="26"/>
  <c r="I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4" i="26"/>
  <c r="E8" i="25"/>
  <c r="G9" i="26" s="1"/>
  <c r="I22" i="26" l="1"/>
  <c r="K7" i="26"/>
  <c r="L9" i="19" s="1"/>
  <c r="K9" i="26"/>
  <c r="L11" i="19" s="1"/>
  <c r="K20" i="26"/>
  <c r="K14" i="26"/>
  <c r="L16" i="19" s="1"/>
  <c r="K13" i="26"/>
  <c r="K6" i="26"/>
  <c r="L8" i="19" s="1"/>
  <c r="K18" i="26"/>
  <c r="K12" i="26"/>
  <c r="K19" i="26"/>
  <c r="K17" i="26"/>
  <c r="L21" i="19" s="1"/>
  <c r="K11" i="26"/>
  <c r="L13" i="19" s="1"/>
  <c r="K22" i="26"/>
  <c r="K16" i="26"/>
  <c r="L20" i="19" s="1"/>
  <c r="K10" i="26"/>
  <c r="L12" i="19" s="1"/>
  <c r="K21" i="26"/>
  <c r="K15" i="26"/>
  <c r="L19" i="19" s="1"/>
  <c r="K8" i="26"/>
  <c r="L10" i="19" s="1"/>
  <c r="K5" i="26"/>
  <c r="L7" i="19" s="1"/>
  <c r="K4" i="26"/>
  <c r="L6" i="19" s="1"/>
  <c r="L14" i="19" l="1"/>
  <c r="L22" i="19"/>
  <c r="R22" i="19" l="1"/>
  <c r="R14" i="19"/>
  <c r="O12" i="19"/>
  <c r="R12" i="19"/>
  <c r="R10" i="19"/>
  <c r="R9" i="19"/>
  <c r="R19" i="19"/>
  <c r="R6" i="19"/>
  <c r="R21" i="19"/>
  <c r="R8" i="19"/>
  <c r="R13" i="19"/>
  <c r="R7" i="19"/>
  <c r="R11" i="19"/>
  <c r="R16" i="19"/>
  <c r="R20" i="19"/>
  <c r="T18" i="19"/>
  <c r="T9" i="19"/>
  <c r="T20" i="19"/>
  <c r="T11" i="19"/>
  <c r="R17" i="19"/>
  <c r="T13" i="19"/>
  <c r="T17" i="19"/>
  <c r="T21" i="19"/>
  <c r="T7" i="19"/>
  <c r="T10" i="19"/>
  <c r="T15" i="19"/>
  <c r="T12" i="19"/>
  <c r="R15" i="19"/>
  <c r="T8" i="19"/>
  <c r="T6" i="19"/>
  <c r="T16" i="19"/>
  <c r="R18" i="19"/>
  <c r="S8" i="19"/>
  <c r="S22" i="19"/>
  <c r="S17" i="19"/>
  <c r="S12" i="19"/>
  <c r="S21" i="19"/>
  <c r="S16" i="19"/>
  <c r="S11" i="19"/>
  <c r="S6" i="19"/>
  <c r="S20" i="19"/>
  <c r="S15" i="19"/>
  <c r="S10" i="19"/>
  <c r="R23" i="19"/>
  <c r="T23" i="19"/>
  <c r="T19" i="19"/>
  <c r="T14" i="19"/>
  <c r="S9" i="19"/>
  <c r="S23" i="19"/>
  <c r="S19" i="19"/>
  <c r="S14" i="19"/>
  <c r="T22" i="19"/>
  <c r="S18" i="19"/>
  <c r="S13" i="19"/>
  <c r="S7" i="19"/>
  <c r="P17" i="19"/>
  <c r="Q8" i="19"/>
  <c r="C3" i="19"/>
  <c r="O6" i="19" s="1"/>
  <c r="Q21" i="19" l="1"/>
  <c r="P22" i="19"/>
  <c r="P13" i="19"/>
  <c r="P8" i="19"/>
  <c r="P21" i="19"/>
  <c r="P12" i="19"/>
  <c r="Q20" i="19"/>
  <c r="Q11" i="19"/>
  <c r="P9" i="19"/>
  <c r="Q17" i="19"/>
  <c r="O19" i="19"/>
  <c r="P16" i="19"/>
  <c r="P6" i="19"/>
  <c r="P20" i="19"/>
  <c r="P15" i="19"/>
  <c r="P11" i="19"/>
  <c r="O8" i="19"/>
  <c r="O23" i="19"/>
  <c r="Q10" i="19"/>
  <c r="Q23" i="19"/>
  <c r="P19" i="19"/>
  <c r="Q14" i="19"/>
  <c r="O16" i="19"/>
  <c r="O10" i="19"/>
  <c r="O9" i="19"/>
  <c r="Q9" i="19"/>
  <c r="P23" i="19"/>
  <c r="P18" i="19"/>
  <c r="P14" i="19"/>
  <c r="O22" i="19"/>
  <c r="P10" i="19"/>
  <c r="P7" i="19"/>
  <c r="Q6" i="19"/>
  <c r="Q18" i="19"/>
  <c r="Q15" i="19"/>
  <c r="Q12" i="19"/>
  <c r="U12" i="19" s="1"/>
  <c r="O13" i="19"/>
  <c r="O14" i="19"/>
  <c r="O18" i="19"/>
  <c r="O17" i="19"/>
  <c r="U17" i="19" s="1"/>
  <c r="O7" i="19"/>
  <c r="O11" i="19"/>
  <c r="Q13" i="19"/>
  <c r="Q7" i="19"/>
  <c r="Q19" i="19"/>
  <c r="Q22" i="19"/>
  <c r="Q16" i="19"/>
  <c r="O21" i="19"/>
  <c r="O20" i="19"/>
  <c r="O15" i="19"/>
  <c r="U19" i="19" l="1"/>
  <c r="U22" i="19"/>
  <c r="U21" i="19"/>
  <c r="U10" i="19"/>
  <c r="U6" i="19"/>
  <c r="U23" i="19"/>
  <c r="U8" i="19"/>
  <c r="U20" i="19"/>
  <c r="U14" i="19"/>
  <c r="U11" i="19"/>
  <c r="U16" i="19"/>
  <c r="U7" i="19"/>
  <c r="U9" i="19"/>
  <c r="U18" i="19"/>
  <c r="U15" i="19"/>
  <c r="U13" i="19"/>
</calcChain>
</file>

<file path=xl/sharedStrings.xml><?xml version="1.0" encoding="utf-8"?>
<sst xmlns="http://schemas.openxmlformats.org/spreadsheetml/2006/main" count="756" uniqueCount="320">
  <si>
    <t>Textiles</t>
  </si>
  <si>
    <t>Material</t>
  </si>
  <si>
    <t>Application</t>
  </si>
  <si>
    <t>Steel</t>
  </si>
  <si>
    <t>Aluminum</t>
  </si>
  <si>
    <t>Copper</t>
  </si>
  <si>
    <t>Lead</t>
  </si>
  <si>
    <t>A</t>
  </si>
  <si>
    <t>Parameters</t>
  </si>
  <si>
    <t>packaging</t>
  </si>
  <si>
    <t>Plastics</t>
  </si>
  <si>
    <t>Glass</t>
  </si>
  <si>
    <t>packaging - liquid beverage carton</t>
  </si>
  <si>
    <t>Metals</t>
  </si>
  <si>
    <t>Category</t>
  </si>
  <si>
    <t>Paper</t>
  </si>
  <si>
    <t>PET</t>
  </si>
  <si>
    <t>packaging - bottle</t>
  </si>
  <si>
    <t>Generic plastics</t>
  </si>
  <si>
    <t>packaging - generic</t>
  </si>
  <si>
    <t>Wood</t>
  </si>
  <si>
    <t>packaging - pallet</t>
  </si>
  <si>
    <t>packaging - container glass unspecified colour</t>
  </si>
  <si>
    <t>packaging - container glass colourless (flint)</t>
  </si>
  <si>
    <t>packaging - container glass green colour</t>
  </si>
  <si>
    <t>packaging - container glass amber colour</t>
  </si>
  <si>
    <t>packaging - corrugated - pads/box/inserts</t>
  </si>
  <si>
    <t>packaging - carton board/inserts</t>
  </si>
  <si>
    <t>packaging - solid board box</t>
  </si>
  <si>
    <t>packaging - solid board box - bleached</t>
  </si>
  <si>
    <t>building - sheet</t>
  </si>
  <si>
    <t>appliances - sheet</t>
  </si>
  <si>
    <t>tissue paper</t>
  </si>
  <si>
    <t>PE</t>
  </si>
  <si>
    <t>building - pipes</t>
  </si>
  <si>
    <t>building - stainless steel parts in copper alloy fittings</t>
  </si>
  <si>
    <t>MATERIAL</t>
  </si>
  <si>
    <t>packaging - paper sack</t>
  </si>
  <si>
    <t>packaging - paper bag</t>
  </si>
  <si>
    <t>electronic applications</t>
  </si>
  <si>
    <t>electrical applications (cables)</t>
  </si>
  <si>
    <t>mechanical applications</t>
  </si>
  <si>
    <t>automotive</t>
  </si>
  <si>
    <t xml:space="preserve">building - e.g. doors, windows </t>
  </si>
  <si>
    <t>unspecified</t>
  </si>
  <si>
    <t>Batteries</t>
  </si>
  <si>
    <t>cordless power tool (CPT)</t>
  </si>
  <si>
    <t>information and communication technology (ICT)</t>
  </si>
  <si>
    <t>e-mobility</t>
  </si>
  <si>
    <t>see comments box</t>
  </si>
  <si>
    <t>Chemicals</t>
  </si>
  <si>
    <t>Chromium</t>
  </si>
  <si>
    <t>leather tanning</t>
  </si>
  <si>
    <t>Copper alloys</t>
  </si>
  <si>
    <t>Copper telluride</t>
  </si>
  <si>
    <t>Aluminum alloys</t>
  </si>
  <si>
    <t>photovoltaic panel</t>
  </si>
  <si>
    <t>AlMg3 - photovoltaic panel</t>
  </si>
  <si>
    <t>Cadmium</t>
  </si>
  <si>
    <t>t-shirts</t>
  </si>
  <si>
    <t>Thermal insulation</t>
  </si>
  <si>
    <t>Cellulose</t>
  </si>
  <si>
    <t>Glass wool</t>
  </si>
  <si>
    <t>Stone wool</t>
  </si>
  <si>
    <t>Wood fiber</t>
  </si>
  <si>
    <t>Cellular glass</t>
  </si>
  <si>
    <t>EPS</t>
  </si>
  <si>
    <t>PU</t>
  </si>
  <si>
    <t>XPS</t>
  </si>
  <si>
    <t>pitched roof - rafters</t>
  </si>
  <si>
    <t>steel hangers and screws</t>
  </si>
  <si>
    <t>insulation</t>
  </si>
  <si>
    <t>Olive oil</t>
  </si>
  <si>
    <t>oilve oil</t>
  </si>
  <si>
    <t>exhausted olive oil</t>
  </si>
  <si>
    <t>Polycarbonate PC</t>
  </si>
  <si>
    <t>packaging - water</t>
  </si>
  <si>
    <t>PA polyamide</t>
  </si>
  <si>
    <t>PVDF</t>
  </si>
  <si>
    <t>PPSU</t>
  </si>
  <si>
    <t>building - water supply pipes</t>
  </si>
  <si>
    <t>Rubbers</t>
  </si>
  <si>
    <t>EPDM</t>
  </si>
  <si>
    <t>building - water supply pipes; copper alloy fitting in pipes</t>
  </si>
  <si>
    <t xml:space="preserve">building - water supply pipes - stainless steel in PPSU fittings </t>
  </si>
  <si>
    <t xml:space="preserve">building - water supply pipes - stainless steel in copper fittings </t>
  </si>
  <si>
    <t>building - water supply pipes - galvinzed steel - clamps</t>
  </si>
  <si>
    <t xml:space="preserve">building - water supply pipes - Pol/Al/Pol pipe </t>
  </si>
  <si>
    <t>building - water supply pipes - copper alloy fittings</t>
  </si>
  <si>
    <t>building - water supply pipes - production waste</t>
  </si>
  <si>
    <t>building and construction</t>
  </si>
  <si>
    <t>PE-LD building and construction</t>
  </si>
  <si>
    <t>PP</t>
  </si>
  <si>
    <t>PE-HD building and construction</t>
  </si>
  <si>
    <t>PS</t>
  </si>
  <si>
    <t>PVC</t>
  </si>
  <si>
    <t>Bitumen</t>
  </si>
  <si>
    <t>vapour barrier flat roof</t>
  </si>
  <si>
    <t>PU glue</t>
  </si>
  <si>
    <t>flat roof - fixing</t>
  </si>
  <si>
    <t>pitched roof - sublayer</t>
  </si>
  <si>
    <t>pitched roof - extensions oriented standard board (OSB)</t>
  </si>
  <si>
    <t>pitched roof – Vapour barrier (+ tape for fixing/closing holes)</t>
  </si>
  <si>
    <t>pitched roof - screws</t>
  </si>
  <si>
    <t>insulation - PU insulation</t>
  </si>
  <si>
    <t>insulation - Al facing in PU insulation product</t>
  </si>
  <si>
    <t>insulation - glass facing in PU insulation product</t>
  </si>
  <si>
    <t>graphic paper</t>
  </si>
  <si>
    <t>Aluminium</t>
  </si>
  <si>
    <t>Other metals</t>
  </si>
  <si>
    <t>Paper and cardboard</t>
  </si>
  <si>
    <t>HDPE</t>
  </si>
  <si>
    <t>LDPE film</t>
  </si>
  <si>
    <t>Default value (Qsin/Qp)</t>
  </si>
  <si>
    <t>Default value (Qsout/Qp)</t>
  </si>
  <si>
    <t>0,9</t>
  </si>
  <si>
    <t>PET - SSP recycling</t>
  </si>
  <si>
    <t>PET mechanical recycling</t>
  </si>
  <si>
    <t>Comments</t>
  </si>
  <si>
    <t>This value shall be used when the recycling process doesn't consider fibre losses</t>
  </si>
  <si>
    <t>This value shall be used when the recycling process considers fibre losses</t>
  </si>
  <si>
    <t>photovoltaic panel - mounting structure;  electric installation</t>
  </si>
  <si>
    <t>photovoltaic panel - not specified</t>
  </si>
  <si>
    <t>photovoltaic panel - PV modules or not specified</t>
  </si>
  <si>
    <t>lead-acid batteries</t>
  </si>
  <si>
    <t>Antimony</t>
  </si>
  <si>
    <t>PE-LD uniterruptible power supply (UPS)</t>
  </si>
  <si>
    <t>PE-HD uniterruptible power supply (UPS)</t>
  </si>
  <si>
    <t>uniterruptible power supply (UPS)</t>
  </si>
  <si>
    <t>ABS</t>
  </si>
  <si>
    <t>PMMA</t>
  </si>
  <si>
    <t>Resins</t>
  </si>
  <si>
    <t>Epoxy</t>
  </si>
  <si>
    <t>Fibers</t>
  </si>
  <si>
    <t>E-glass fiber</t>
  </si>
  <si>
    <t>Aramid</t>
  </si>
  <si>
    <t>Fillers</t>
  </si>
  <si>
    <t>Talc filler</t>
  </si>
  <si>
    <t>Ferrite</t>
  </si>
  <si>
    <t>sheet - uniterruptible power supply (UPS)</t>
  </si>
  <si>
    <t>tube/sheet in uniterruptible power supply (UPS)</t>
  </si>
  <si>
    <t>CuZn38 cast - uniterruptible power supply (UPS)</t>
  </si>
  <si>
    <t>Powder coating</t>
  </si>
  <si>
    <t>sulphuric acid</t>
  </si>
  <si>
    <t>Lead-acid batteries</t>
  </si>
  <si>
    <t>other packaging - food cans, closures, trays</t>
  </si>
  <si>
    <t>packaging - beverage can body (final product)</t>
  </si>
  <si>
    <t>packaging - beverage can end (final product)</t>
  </si>
  <si>
    <t>polyethylene terephthalate, granulate, amorphous//[RoW] polyethylene terephthalate production, granulate, amorphous</t>
  </si>
  <si>
    <t>Aluminium vierge mix marché (RER)</t>
  </si>
  <si>
    <t>Aluminium recyclé</t>
  </si>
  <si>
    <t>steel, unalloyed//[RER] steel production, converter, unalloyed</t>
  </si>
  <si>
    <t>steel, low-alloyed//[Europe without Switzerland and Austria] steel production, electric, low-alloyed</t>
  </si>
  <si>
    <t>polyethylene, high density, granulate, recycled//[Europe without Switzerland] polyethylene production, high density, granulate, recycled</t>
  </si>
  <si>
    <t>PEHD</t>
  </si>
  <si>
    <t>polyethylene terephthalate, granulate, bottle grade, recycled//[CH] polyethylene terephthalate production, granulate, bottle grade, recycled</t>
  </si>
  <si>
    <t>polyethylene terephthalate, granulate, bottle grade//[RER] polyethylene terephthalate production, granulate, bottle grade</t>
  </si>
  <si>
    <t>polyethylene, high density, granulate//[RER] polyethylene production, high density, granulate</t>
  </si>
  <si>
    <t>Cuivre</t>
  </si>
  <si>
    <t>copper, cathode//[RER] treatment of copper scrap by electrolytic refining</t>
  </si>
  <si>
    <t>copper, cathode//[GLO] market for copper, cathode</t>
  </si>
  <si>
    <t>Verre</t>
  </si>
  <si>
    <t>PUR</t>
  </si>
  <si>
    <t>NA</t>
  </si>
  <si>
    <t>Bois</t>
  </si>
  <si>
    <t>Emballage carton</t>
  </si>
  <si>
    <t>Caoutchouc</t>
  </si>
  <si>
    <t>Composites</t>
  </si>
  <si>
    <t>Aout</t>
  </si>
  <si>
    <t>Qout</t>
  </si>
  <si>
    <t>Fibres synthétiques</t>
  </si>
  <si>
    <t>Fibres organiques</t>
  </si>
  <si>
    <t>Métaux ferreux</t>
  </si>
  <si>
    <t>Plastiques rigides</t>
  </si>
  <si>
    <t>packaging glass, green//[RER w/o CH+DE] packaging glass production, green</t>
  </si>
  <si>
    <t>polyethylene terephthalate, granulate, amorphous, recycled//[Europe without Switzerland] polyethylene terephthalate production, granulate, amorphous, recycled</t>
  </si>
  <si>
    <t>containerboard, fluting medium//[RER] containerboard production, fluting medium, recycled</t>
  </si>
  <si>
    <t>containerboard, fluting medium//[RER] market for containerboard, fluting medium</t>
  </si>
  <si>
    <t>synthetic rubber//[GLO] market for synthetic rubber</t>
  </si>
  <si>
    <t>75% * packaging glass, green//[RER w/o CH+DE] packaging glass production, green</t>
  </si>
  <si>
    <t>polyurethane, rigid foam//[RER] polyurethane production, rigid foam</t>
  </si>
  <si>
    <t>Production de coton recyclé (déchets de production)</t>
  </si>
  <si>
    <t>fibre, cotton//[RoW] fibre production, cotton, ginning</t>
  </si>
  <si>
    <t>Cellule de batteries</t>
  </si>
  <si>
    <t>electronics scrap from control units//[RER] treatment of electronics scrap from control units</t>
  </si>
  <si>
    <t>TOTAL</t>
  </si>
  <si>
    <t>metal part of electronics scrap, in copper, anode//[SE] treatment of electronics scrap, metals recovery in copper smelter</t>
  </si>
  <si>
    <t>gold, unrefined//[RoW] gold mine operation and gold production, unrefined</t>
  </si>
  <si>
    <t>silver//[RoW] silver-gold mine operation with refinery</t>
  </si>
  <si>
    <t>palladium//[RU] platinum group metal mine operation, ore with high palladium content</t>
  </si>
  <si>
    <t>wood chips, dry, measured as dry mass//[RER] three and five layered board production</t>
  </si>
  <si>
    <t>wood chips, from post-consumer wood, measured as dry mass//[RER] market for wood chips, from post-consumer wood, measured as dry mass</t>
  </si>
  <si>
    <t>Processes</t>
  </si>
  <si>
    <t>Environmental cost</t>
  </si>
  <si>
    <t>Source</t>
  </si>
  <si>
    <t>Ecoinvent v3.9.1</t>
  </si>
  <si>
    <t>Ecoinvent v3.9.2</t>
  </si>
  <si>
    <t>Ecobalyse</t>
  </si>
  <si>
    <t>PET &gt; bouteille</t>
  </si>
  <si>
    <t>PET &gt; textile</t>
  </si>
  <si>
    <t>Incineration</t>
  </si>
  <si>
    <t>Landfill</t>
  </si>
  <si>
    <t>Material type FR</t>
  </si>
  <si>
    <t>Material type EN</t>
  </si>
  <si>
    <t>Ferrous metals</t>
  </si>
  <si>
    <t>Containerboard</t>
  </si>
  <si>
    <t>Rubber</t>
  </si>
  <si>
    <t>Printed Wiring Board</t>
  </si>
  <si>
    <t>Battery cell</t>
  </si>
  <si>
    <t>PET to bottle</t>
  </si>
  <si>
    <t>PET to textile</t>
  </si>
  <si>
    <t>Synthetic fibers</t>
  </si>
  <si>
    <t>Organic fibers</t>
  </si>
  <si>
    <t>Carte de circuit imprimé</t>
  </si>
  <si>
    <t>Rigid plastics</t>
  </si>
  <si>
    <t>PWB - copper</t>
  </si>
  <si>
    <t>PWB - others</t>
  </si>
  <si>
    <t>PWB - gold</t>
  </si>
  <si>
    <t>PWB - silver</t>
  </si>
  <si>
    <t>PWB - palladium</t>
  </si>
  <si>
    <t>Collection rate</t>
  </si>
  <si>
    <t>Sector</t>
  </si>
  <si>
    <t>Recycling rate</t>
  </si>
  <si>
    <t>Incineration rate</t>
  </si>
  <si>
    <t>Recycling</t>
  </si>
  <si>
    <t>Furniture</t>
  </si>
  <si>
    <t>Automotive</t>
  </si>
  <si>
    <t>Non collected</t>
  </si>
  <si>
    <t>Collected, Furnitures</t>
  </si>
  <si>
    <t>Treatment of waste plastic, mixture, municipal incineration with fly ash extraction, CH</t>
  </si>
  <si>
    <t>Environmental cost per kg of waste (Pts)</t>
  </si>
  <si>
    <t>PEBD</t>
  </si>
  <si>
    <t>LDPE</t>
  </si>
  <si>
    <t>PWB - or</t>
  </si>
  <si>
    <t>PWB - cuivre</t>
  </si>
  <si>
    <t>PWB - argent</t>
  </si>
  <si>
    <t>PWB - autres</t>
  </si>
  <si>
    <t>Quantité traitées</t>
  </si>
  <si>
    <t>Amount treated</t>
  </si>
  <si>
    <t>E*v, Pts</t>
  </si>
  <si>
    <t>kg</t>
  </si>
  <si>
    <t>kg of</t>
  </si>
  <si>
    <t>Pts</t>
  </si>
  <si>
    <t>Erec-EoL, Pts</t>
  </si>
  <si>
    <t>Amount process Ev*</t>
  </si>
  <si>
    <t>Impact of avoided material</t>
  </si>
  <si>
    <t>Impact recyclage</t>
  </si>
  <si>
    <t>Recycling impact</t>
  </si>
  <si>
    <t>Impact matériau évité</t>
  </si>
  <si>
    <t>Impact procédé de recyclage</t>
  </si>
  <si>
    <t>Impact recycling process</t>
  </si>
  <si>
    <t>Qtté procédé Erec-EoL</t>
  </si>
  <si>
    <t>Qtté procédé Ev*</t>
  </si>
  <si>
    <t>Amount process Erec-EoL</t>
  </si>
  <si>
    <t>Environmental cost (Pts)</t>
  </si>
  <si>
    <t>Matière traitée FR</t>
  </si>
  <si>
    <t>Treated material EN</t>
  </si>
  <si>
    <t>Données PEF</t>
  </si>
  <si>
    <t>Traitement hors filière spécifique</t>
  </si>
  <si>
    <t>Treatment out of any specific path</t>
  </si>
  <si>
    <t>Filière</t>
  </si>
  <si>
    <t>Meubles</t>
  </si>
  <si>
    <t>Automobile</t>
  </si>
  <si>
    <t>Impact unitaire (Pts/kg traité)</t>
  </si>
  <si>
    <t>Impact per unit (Pts/kg traité)</t>
  </si>
  <si>
    <t>Coût environnemental pour 1kg de déchet (Pts)</t>
  </si>
  <si>
    <t>Taux de collecte</t>
  </si>
  <si>
    <t>Taux de recyclage</t>
  </si>
  <si>
    <t>Taux d'enfouissmt</t>
  </si>
  <si>
    <t>Taux d'incinératn</t>
  </si>
  <si>
    <t>Recyclage</t>
  </si>
  <si>
    <t>Incinération</t>
  </si>
  <si>
    <t>Enfouissemt</t>
  </si>
  <si>
    <t>Material type</t>
  </si>
  <si>
    <t>Type de matériau</t>
  </si>
  <si>
    <t>Landfill
rate</t>
  </si>
  <si>
    <t>Onglets</t>
  </si>
  <si>
    <t>Sheet</t>
  </si>
  <si>
    <t>Purpose</t>
  </si>
  <si>
    <t>Objectif</t>
  </si>
  <si>
    <t>PEF-A</t>
  </si>
  <si>
    <t>PEF-Q</t>
  </si>
  <si>
    <t>A parameter as defined by PEF regulation (for information)</t>
  </si>
  <si>
    <t>Q parameter as defined by PEF regulation (for information)</t>
  </si>
  <si>
    <t>Parametre A tel que défini par la réglementation PEF (pour information)</t>
  </si>
  <si>
    <t>Parametre Q tel que défini par la réglementation PEF (pour information)</t>
  </si>
  <si>
    <t>Date :</t>
  </si>
  <si>
    <t>Ecobalyse (Nicolas Planchenault)</t>
  </si>
  <si>
    <t>Procédés mobilisés et coût environnemental associé</t>
  </si>
  <si>
    <t>Processes used and associated environmental cost</t>
  </si>
  <si>
    <t>Material_type EoL</t>
  </si>
  <si>
    <t>Calculation of recycling impact with CFF formula</t>
  </si>
  <si>
    <t>Recycling CFF</t>
  </si>
  <si>
    <t>Calcul de l'impact du recyclage avec formule CFF</t>
  </si>
  <si>
    <t>Scénarios par filière fin de vie (taux de recyclage, incinération, enfouissement) et calcul du coût environnemental de la fin de vie des déchets</t>
  </si>
  <si>
    <t>Scenarios by end-of-life stream (recycling, incineration, landfilling rates) and calculation of the environmental cost of end-of-life waste management</t>
  </si>
  <si>
    <t xml:space="preserve">Creation : </t>
  </si>
  <si>
    <t>Calculs et données à ne pas modifier
Calculation and data that must not be modified</t>
  </si>
  <si>
    <t>Paramètre sectoriel à préciser
Sector parameter to be defined</t>
  </si>
  <si>
    <t>Paramètre défini par Ecobalyse, à mettre à jour au regard des données disponibles et des évolutions des filières
Parameter defined by Ecobalyse, to be updateed regarding available data and end-of-life stream évolutions</t>
  </si>
  <si>
    <t>scrap copper//[Europe without Switzerland] treatment of scrap copper, municipal incineration</t>
  </si>
  <si>
    <t>waste wood, untreated//[CH] treatment of waste wood, untreated, municipal incineration with fly ash extraction</t>
  </si>
  <si>
    <t>waste paperboard//[CH] treatment of waste paperboard, municipal incineration with fly ash extraction</t>
  </si>
  <si>
    <t>waste glass//[CH] treatment of waste glass, municipal incineration with fly ash extraction</t>
  </si>
  <si>
    <t>scrap steel//[CH] treatment of scrap steel, municipal incineration with fly ash extraction</t>
  </si>
  <si>
    <t>waste plastic, mixture//[CH] treatment of waste plastic, mixture, municipal incineration with fly ash extraction</t>
  </si>
  <si>
    <t>waste polyurethane//[CH] treatment of waste polyurethane, municipal incineration with fly ash extraction</t>
  </si>
  <si>
    <t>waste textile, soiled//[CH] treatment of waste textile, soiled, municipal incineration with fly ash extraction</t>
  </si>
  <si>
    <t>waste plastic, consumer electronics//[CH] treatment of waste plastic, consumer electronics, municipal incineration with fly ash extraction</t>
  </si>
  <si>
    <t>scrap aluminium//[CH] treatment of scrap aluminium, municipal incineration with fly ash extraction</t>
  </si>
  <si>
    <t>municipal solid waste//[RoW] treatment of municipal solid waste, sanitary landfill</t>
  </si>
  <si>
    <t>Sanitary landfill - Décharge contrôlée</t>
  </si>
  <si>
    <t>Avoided virgin material - Matériau vierge évité</t>
  </si>
  <si>
    <t>Recycling processes - procédé de recyclage</t>
  </si>
  <si>
    <t>waste plastic, mixture//[RoW] treatment of waste plastic, mixture, sanitary landfill</t>
  </si>
  <si>
    <t>waste polyurethane//[RoW] treatment of waste polyurethane, sanitary landfill</t>
  </si>
  <si>
    <t>waste wood, untreated//[RoW] treatment of waste wood, untreated, sanitary landfill</t>
  </si>
  <si>
    <t>waste aluminium//[RoW] treatment of waste aluminium, sanitary landfill</t>
  </si>
  <si>
    <t>waste paperboard//[RoW] treatment of waste paperboard, sanitary landfill</t>
  </si>
  <si>
    <t>inert waste//[RoW] treatment of inert waste, sanitary landfill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</si>
</sst>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1F497D"/>
      <name val="Courier New"/>
      <family val="3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2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4" borderId="18" xfId="0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2" fontId="2" fillId="3" borderId="21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left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165" fontId="2" fillId="3" borderId="11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7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0" fillId="4" borderId="18" xfId="0" applyFill="1" applyBorder="1" applyAlignment="1">
      <alignment horizontal="left" vertical="top"/>
    </xf>
    <xf numFmtId="0" fontId="0" fillId="4" borderId="18" xfId="0" applyFill="1" applyBorder="1" applyAlignment="1">
      <alignment horizontal="center" vertical="top"/>
    </xf>
    <xf numFmtId="0" fontId="0" fillId="4" borderId="18" xfId="0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 indent="10"/>
    </xf>
    <xf numFmtId="0" fontId="10" fillId="0" borderId="0" xfId="0" applyFont="1"/>
    <xf numFmtId="0" fontId="0" fillId="0" borderId="18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5" borderId="18" xfId="0" applyFill="1" applyBorder="1"/>
    <xf numFmtId="0" fontId="2" fillId="3" borderId="2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18" xfId="0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165" fontId="0" fillId="0" borderId="18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right" vertical="center" wrapText="1"/>
    </xf>
    <xf numFmtId="166" fontId="0" fillId="0" borderId="18" xfId="0" applyNumberFormat="1" applyBorder="1" applyAlignment="1">
      <alignment horizontal="left" vertical="center" wrapText="1"/>
    </xf>
    <xf numFmtId="11" fontId="0" fillId="0" borderId="18" xfId="0" applyNumberFormat="1" applyBorder="1" applyAlignment="1">
      <alignment horizontal="left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9" fontId="0" fillId="0" borderId="32" xfId="0" applyNumberFormat="1" applyBorder="1" applyAlignment="1">
      <alignment horizontal="center" vertical="center" wrapText="1"/>
    </xf>
    <xf numFmtId="9" fontId="0" fillId="0" borderId="33" xfId="0" applyNumberFormat="1" applyBorder="1" applyAlignment="1">
      <alignment horizontal="center" vertical="center" wrapText="1"/>
    </xf>
    <xf numFmtId="167" fontId="0" fillId="0" borderId="18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8" xfId="0" applyBorder="1" applyAlignment="1">
      <alignment vertical="center" wrapText="1"/>
    </xf>
    <xf numFmtId="167" fontId="0" fillId="0" borderId="18" xfId="0" applyNumberForma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9" fontId="6" fillId="0" borderId="32" xfId="0" applyNumberFormat="1" applyFont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0" fontId="0" fillId="8" borderId="34" xfId="0" applyFill="1" applyBorder="1" applyAlignment="1">
      <alignment horizontal="left" vertical="center" wrapText="1"/>
    </xf>
    <xf numFmtId="0" fontId="0" fillId="8" borderId="34" xfId="0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0" fillId="8" borderId="35" xfId="0" applyFill="1" applyBorder="1" applyAlignment="1">
      <alignment horizontal="left" vertical="center" wrapText="1"/>
    </xf>
    <xf numFmtId="0" fontId="0" fillId="8" borderId="35" xfId="0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0" fillId="8" borderId="36" xfId="0" applyFill="1" applyBorder="1" applyAlignment="1">
      <alignment horizontal="left" vertical="center" wrapText="1"/>
    </xf>
    <xf numFmtId="0" fontId="0" fillId="8" borderId="36" xfId="0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left" vertical="center" wrapText="1"/>
    </xf>
    <xf numFmtId="0" fontId="0" fillId="9" borderId="18" xfId="0" applyFill="1" applyBorder="1" applyAlignment="1">
      <alignment vertical="center" wrapText="1"/>
    </xf>
    <xf numFmtId="0" fontId="0" fillId="8" borderId="34" xfId="0" applyFill="1" applyBorder="1" applyAlignment="1">
      <alignment horizontal="left"/>
    </xf>
    <xf numFmtId="0" fontId="0" fillId="8" borderId="36" xfId="0" applyFill="1" applyBorder="1"/>
    <xf numFmtId="0" fontId="0" fillId="8" borderId="35" xfId="0" applyFill="1" applyBorder="1" applyAlignment="1">
      <alignment vertical="center"/>
    </xf>
    <xf numFmtId="0" fontId="0" fillId="8" borderId="18" xfId="0" applyFill="1" applyBorder="1" applyAlignment="1">
      <alignment vertical="center" wrapText="1"/>
    </xf>
    <xf numFmtId="0" fontId="0" fillId="2" borderId="18" xfId="0" applyFill="1" applyBorder="1" applyAlignment="1">
      <alignment horizontal="left" vertical="center" wrapText="1"/>
    </xf>
    <xf numFmtId="165" fontId="0" fillId="2" borderId="32" xfId="0" applyNumberFormat="1" applyFill="1" applyBorder="1" applyAlignment="1">
      <alignment horizontal="right" vertical="center" wrapText="1"/>
    </xf>
    <xf numFmtId="2" fontId="0" fillId="2" borderId="32" xfId="0" applyNumberFormat="1" applyFill="1" applyBorder="1" applyAlignment="1">
      <alignment horizontal="right" vertical="center" wrapText="1"/>
    </xf>
    <xf numFmtId="167" fontId="4" fillId="2" borderId="18" xfId="0" applyNumberFormat="1" applyFont="1" applyFill="1" applyBorder="1" applyAlignment="1">
      <alignment horizontal="right" vertical="center" wrapText="1"/>
    </xf>
    <xf numFmtId="11" fontId="0" fillId="2" borderId="32" xfId="0" applyNumberFormat="1" applyFill="1" applyBorder="1" applyAlignment="1">
      <alignment horizontal="right" vertical="center" wrapText="1"/>
    </xf>
    <xf numFmtId="166" fontId="0" fillId="2" borderId="32" xfId="0" applyNumberFormat="1" applyFill="1" applyBorder="1" applyAlignment="1">
      <alignment horizontal="right" vertical="center" wrapText="1"/>
    </xf>
    <xf numFmtId="166" fontId="0" fillId="2" borderId="18" xfId="0" applyNumberFormat="1" applyFill="1" applyBorder="1" applyAlignment="1">
      <alignment horizontal="left" vertical="center" wrapText="1"/>
    </xf>
    <xf numFmtId="165" fontId="0" fillId="2" borderId="18" xfId="0" applyNumberFormat="1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 vertical="center" wrapText="1"/>
    </xf>
    <xf numFmtId="167" fontId="0" fillId="2" borderId="18" xfId="0" applyNumberForma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2" borderId="18" xfId="0" applyFill="1" applyBorder="1" applyAlignment="1">
      <alignment vertical="center" wrapText="1"/>
    </xf>
    <xf numFmtId="0" fontId="0" fillId="6" borderId="18" xfId="0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8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9" fontId="0" fillId="8" borderId="35" xfId="0" applyNumberFormat="1" applyFill="1" applyBorder="1" applyAlignment="1">
      <alignment horizontal="center" vertical="center" wrapText="1"/>
    </xf>
    <xf numFmtId="9" fontId="0" fillId="6" borderId="35" xfId="0" applyNumberFormat="1" applyFill="1" applyBorder="1" applyAlignment="1">
      <alignment horizontal="center" vertical="center" wrapText="1"/>
    </xf>
    <xf numFmtId="9" fontId="0" fillId="8" borderId="34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ercent 2" xfId="2" xr:uid="{45DFD972-7708-4035-A9B9-837D2893A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</xdr:row>
      <xdr:rowOff>123825</xdr:rowOff>
    </xdr:from>
    <xdr:to>
      <xdr:col>7</xdr:col>
      <xdr:colOff>476250</xdr:colOff>
      <xdr:row>6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90550" y="504825"/>
          <a:ext cx="47625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Values in this worksheet are applicable only to packaging materials.</a:t>
          </a:r>
        </a:p>
        <a:p>
          <a:r>
            <a:rPr lang="en-US" sz="1100"/>
            <a:t>They are based on the document used in the EF pilot phase: "PEF-OEF_EOL DefaultData_V1.2_uploaded"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Default values can be lowered in specific cases, if justified in the PEFCR/OEFSR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5F74-16EE-4BD4-901E-CE5AC23E9B9D}">
  <dimension ref="B2:D16"/>
  <sheetViews>
    <sheetView showGridLines="0" workbookViewId="0">
      <selection activeCell="C20" sqref="C20"/>
    </sheetView>
  </sheetViews>
  <sheetFormatPr baseColWidth="10" defaultRowHeight="14.3" x14ac:dyDescent="0.25"/>
  <cols>
    <col min="1" max="1" width="11" style="1"/>
    <col min="2" max="2" width="17.875" style="1" customWidth="1"/>
    <col min="3" max="4" width="46.875" style="1" customWidth="1"/>
    <col min="5" max="16384" width="11" style="1"/>
  </cols>
  <sheetData>
    <row r="2" spans="2:4" x14ac:dyDescent="0.25">
      <c r="B2" s="151" t="s">
        <v>296</v>
      </c>
      <c r="C2" s="1" t="s">
        <v>287</v>
      </c>
    </row>
    <row r="3" spans="2:4" x14ac:dyDescent="0.25">
      <c r="B3" s="151" t="s">
        <v>286</v>
      </c>
      <c r="C3" s="152">
        <v>46107</v>
      </c>
    </row>
    <row r="5" spans="2:4" x14ac:dyDescent="0.25">
      <c r="B5" s="140" t="s">
        <v>277</v>
      </c>
      <c r="C5" s="140" t="s">
        <v>278</v>
      </c>
      <c r="D5" s="140"/>
    </row>
    <row r="6" spans="2:4" x14ac:dyDescent="0.25">
      <c r="B6" s="140" t="s">
        <v>276</v>
      </c>
      <c r="C6" s="140"/>
      <c r="D6" s="140" t="s">
        <v>279</v>
      </c>
    </row>
    <row r="7" spans="2:4" ht="42.8" x14ac:dyDescent="0.25">
      <c r="B7" s="119" t="s">
        <v>290</v>
      </c>
      <c r="C7" s="119" t="s">
        <v>295</v>
      </c>
      <c r="D7" s="119" t="s">
        <v>294</v>
      </c>
    </row>
    <row r="8" spans="2:4" x14ac:dyDescent="0.25">
      <c r="B8" s="119" t="s">
        <v>292</v>
      </c>
      <c r="C8" s="119" t="s">
        <v>291</v>
      </c>
      <c r="D8" s="119" t="s">
        <v>293</v>
      </c>
    </row>
    <row r="9" spans="2:4" x14ac:dyDescent="0.25">
      <c r="B9" s="119" t="s">
        <v>192</v>
      </c>
      <c r="C9" s="119" t="s">
        <v>289</v>
      </c>
      <c r="D9" s="119" t="s">
        <v>288</v>
      </c>
    </row>
    <row r="10" spans="2:4" ht="28.55" x14ac:dyDescent="0.25">
      <c r="B10" s="119" t="s">
        <v>280</v>
      </c>
      <c r="C10" s="119" t="s">
        <v>282</v>
      </c>
      <c r="D10" s="119" t="s">
        <v>284</v>
      </c>
    </row>
    <row r="11" spans="2:4" ht="28.55" x14ac:dyDescent="0.25">
      <c r="B11" s="119" t="s">
        <v>281</v>
      </c>
      <c r="C11" s="119" t="s">
        <v>283</v>
      </c>
      <c r="D11" s="119" t="s">
        <v>285</v>
      </c>
    </row>
    <row r="12" spans="2:4" x14ac:dyDescent="0.25">
      <c r="B12" s="117"/>
      <c r="C12" s="117"/>
      <c r="D12" s="117"/>
    </row>
    <row r="13" spans="2:4" x14ac:dyDescent="0.25">
      <c r="B13" s="156"/>
    </row>
    <row r="14" spans="2:4" ht="30.1" customHeight="1" x14ac:dyDescent="0.25">
      <c r="B14" s="153"/>
      <c r="C14" s="162" t="s">
        <v>297</v>
      </c>
      <c r="D14" s="162"/>
    </row>
    <row r="15" spans="2:4" ht="30.1" customHeight="1" x14ac:dyDescent="0.25">
      <c r="B15" s="154"/>
      <c r="C15" s="162" t="s">
        <v>298</v>
      </c>
      <c r="D15" s="162"/>
    </row>
    <row r="16" spans="2:4" ht="30.1" customHeight="1" x14ac:dyDescent="0.25">
      <c r="B16" s="155"/>
      <c r="C16" s="162" t="s">
        <v>299</v>
      </c>
      <c r="D16" s="162"/>
    </row>
  </sheetData>
  <mergeCells count="3">
    <mergeCell ref="C14:D14"/>
    <mergeCell ref="C15:D15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848B-1C72-4512-9E56-B5961B5DDE24}">
  <sheetPr>
    <outlinePr summaryBelow="0" summaryRight="0"/>
  </sheetPr>
  <dimension ref="A1:U23"/>
  <sheetViews>
    <sheetView showGridLines="0" tabSelected="1" zoomScale="85" zoomScaleNormal="85" workbookViewId="0">
      <selection activeCell="I7" sqref="I7:K8"/>
    </sheetView>
  </sheetViews>
  <sheetFormatPr baseColWidth="10" defaultRowHeight="14.3" outlineLevelCol="1" x14ac:dyDescent="0.25"/>
  <cols>
    <col min="1" max="1" width="21" customWidth="1"/>
    <col min="2" max="2" width="21" style="103" customWidth="1"/>
    <col min="3" max="5" width="11.375" hidden="1" customWidth="1"/>
    <col min="6" max="8" width="11.375" customWidth="1"/>
    <col min="9" max="11" width="11.375" customWidth="1" outlineLevel="1"/>
    <col min="12" max="12" width="11.25" style="102" customWidth="1"/>
    <col min="13" max="14" width="11.25" customWidth="1"/>
    <col min="15" max="15" width="11.25" style="102" customWidth="1"/>
    <col min="16" max="17" width="11.25" customWidth="1"/>
    <col min="18" max="18" width="11.25" style="102" customWidth="1"/>
    <col min="19" max="20" width="11.25" customWidth="1"/>
    <col min="21" max="21" width="10.125" customWidth="1"/>
  </cols>
  <sheetData>
    <row r="1" spans="1:21" x14ac:dyDescent="0.25">
      <c r="A1" s="126" t="s">
        <v>260</v>
      </c>
      <c r="B1" s="137"/>
      <c r="C1" s="161" t="s">
        <v>258</v>
      </c>
      <c r="D1" s="161"/>
      <c r="E1" s="161"/>
      <c r="F1" s="161" t="s">
        <v>261</v>
      </c>
      <c r="G1" s="161"/>
      <c r="H1" s="161"/>
      <c r="I1" s="161" t="s">
        <v>262</v>
      </c>
      <c r="J1" s="161"/>
      <c r="K1" s="161"/>
      <c r="L1" s="157" t="s">
        <v>263</v>
      </c>
      <c r="M1" s="157"/>
      <c r="N1" s="157"/>
      <c r="O1" s="157" t="s">
        <v>265</v>
      </c>
      <c r="P1" s="157"/>
      <c r="Q1" s="157"/>
      <c r="R1" s="157"/>
      <c r="S1" s="157"/>
      <c r="T1" s="157"/>
      <c r="U1" s="157"/>
    </row>
    <row r="2" spans="1:21" x14ac:dyDescent="0.25">
      <c r="A2" s="139"/>
      <c r="B2" s="129" t="s">
        <v>221</v>
      </c>
      <c r="C2" s="159" t="s">
        <v>259</v>
      </c>
      <c r="D2" s="159"/>
      <c r="E2" s="159"/>
      <c r="F2" s="159" t="s">
        <v>225</v>
      </c>
      <c r="G2" s="159"/>
      <c r="H2" s="159"/>
      <c r="I2" s="159" t="s">
        <v>226</v>
      </c>
      <c r="J2" s="159"/>
      <c r="K2" s="159"/>
      <c r="L2" s="158" t="s">
        <v>264</v>
      </c>
      <c r="M2" s="158"/>
      <c r="N2" s="158"/>
      <c r="O2" s="158" t="s">
        <v>230</v>
      </c>
      <c r="P2" s="158"/>
      <c r="Q2" s="158"/>
      <c r="R2" s="158"/>
      <c r="S2" s="158"/>
      <c r="T2" s="158"/>
      <c r="U2" s="158"/>
    </row>
    <row r="3" spans="1:21" ht="14.3" customHeight="1" x14ac:dyDescent="0.25">
      <c r="A3" s="139" t="s">
        <v>266</v>
      </c>
      <c r="B3" s="129" t="s">
        <v>220</v>
      </c>
      <c r="C3" s="159">
        <f>1-F3</f>
        <v>0.30000000000000004</v>
      </c>
      <c r="D3" s="159"/>
      <c r="E3" s="159"/>
      <c r="F3" s="160">
        <v>0.7</v>
      </c>
      <c r="G3" s="160"/>
      <c r="H3" s="160"/>
      <c r="I3" s="159"/>
      <c r="J3" s="159"/>
      <c r="K3" s="159"/>
      <c r="L3" s="159"/>
      <c r="M3" s="159"/>
      <c r="N3" s="159"/>
      <c r="O3" s="158" t="s">
        <v>227</v>
      </c>
      <c r="P3" s="158"/>
      <c r="Q3" s="158"/>
      <c r="R3" s="158" t="s">
        <v>228</v>
      </c>
      <c r="S3" s="158"/>
      <c r="T3" s="158"/>
      <c r="U3" s="131"/>
    </row>
    <row r="4" spans="1:21" ht="28.55" x14ac:dyDescent="0.25">
      <c r="A4" s="139" t="s">
        <v>274</v>
      </c>
      <c r="B4" s="129"/>
      <c r="C4" s="130" t="s">
        <v>267</v>
      </c>
      <c r="D4" s="130" t="s">
        <v>269</v>
      </c>
      <c r="E4" s="130" t="s">
        <v>268</v>
      </c>
      <c r="F4" s="130" t="s">
        <v>267</v>
      </c>
      <c r="G4" s="130" t="s">
        <v>269</v>
      </c>
      <c r="H4" s="130" t="s">
        <v>268</v>
      </c>
      <c r="I4" s="130" t="s">
        <v>267</v>
      </c>
      <c r="J4" s="130" t="s">
        <v>269</v>
      </c>
      <c r="K4" s="130" t="s">
        <v>268</v>
      </c>
      <c r="L4" s="130" t="s">
        <v>270</v>
      </c>
      <c r="M4" s="130" t="s">
        <v>271</v>
      </c>
      <c r="N4" s="130" t="s">
        <v>272</v>
      </c>
      <c r="O4" s="130" t="s">
        <v>270</v>
      </c>
      <c r="P4" s="130" t="s">
        <v>271</v>
      </c>
      <c r="Q4" s="130" t="s">
        <v>272</v>
      </c>
      <c r="R4" s="130" t="s">
        <v>270</v>
      </c>
      <c r="S4" s="130" t="s">
        <v>271</v>
      </c>
      <c r="T4" s="130" t="s">
        <v>272</v>
      </c>
      <c r="U4" s="131" t="s">
        <v>185</v>
      </c>
    </row>
    <row r="5" spans="1:21" ht="28.55" hidden="1" x14ac:dyDescent="0.25">
      <c r="A5" s="138"/>
      <c r="B5" s="132" t="s">
        <v>273</v>
      </c>
      <c r="C5" s="133" t="s">
        <v>222</v>
      </c>
      <c r="D5" s="133" t="s">
        <v>223</v>
      </c>
      <c r="E5" s="133" t="s">
        <v>275</v>
      </c>
      <c r="F5" s="133" t="s">
        <v>222</v>
      </c>
      <c r="G5" s="133" t="s">
        <v>223</v>
      </c>
      <c r="H5" s="133" t="s">
        <v>275</v>
      </c>
      <c r="I5" s="133" t="s">
        <v>222</v>
      </c>
      <c r="J5" s="133" t="s">
        <v>223</v>
      </c>
      <c r="K5" s="133" t="s">
        <v>275</v>
      </c>
      <c r="L5" s="133" t="s">
        <v>224</v>
      </c>
      <c r="M5" s="133" t="s">
        <v>200</v>
      </c>
      <c r="N5" s="133" t="s">
        <v>201</v>
      </c>
      <c r="O5" s="133" t="s">
        <v>224</v>
      </c>
      <c r="P5" s="133" t="s">
        <v>200</v>
      </c>
      <c r="Q5" s="133" t="s">
        <v>201</v>
      </c>
      <c r="R5" s="133" t="s">
        <v>224</v>
      </c>
      <c r="S5" s="133" t="s">
        <v>200</v>
      </c>
      <c r="T5" s="133" t="s">
        <v>201</v>
      </c>
      <c r="U5" s="134" t="s">
        <v>185</v>
      </c>
    </row>
    <row r="6" spans="1:21" x14ac:dyDescent="0.25">
      <c r="A6" s="141" t="s">
        <v>172</v>
      </c>
      <c r="B6" s="141" t="s">
        <v>204</v>
      </c>
      <c r="C6" s="112">
        <v>0.95</v>
      </c>
      <c r="D6" s="112">
        <v>0.05</v>
      </c>
      <c r="E6" s="112">
        <f>1-C6-D6</f>
        <v>0</v>
      </c>
      <c r="F6" s="112">
        <v>1</v>
      </c>
      <c r="G6" s="112">
        <v>0</v>
      </c>
      <c r="H6" s="112">
        <f>1-F6-G6</f>
        <v>0</v>
      </c>
      <c r="I6" s="112">
        <v>1</v>
      </c>
      <c r="J6" s="112">
        <v>0</v>
      </c>
      <c r="K6" s="112">
        <f>1-I6-J6</f>
        <v>0</v>
      </c>
      <c r="L6" s="150">
        <f>SUMIF('Recycling CFF'!$A:$A,$B6,'Recycling CFF'!$K:$K)</f>
        <v>-45.6</v>
      </c>
      <c r="M6" s="150">
        <f>_xlfn.XLOOKUP($B6,Processes!$B$47:$B$65,Processes!$E$47:$E$65)</f>
        <v>1.96</v>
      </c>
      <c r="N6" s="150">
        <f>_xlfn.XLOOKUP($B6,Processes!$B$68:$B$86,Processes!$E$68:$E$86)</f>
        <v>20.78</v>
      </c>
      <c r="O6" s="150">
        <f>$C$3*IFERROR(C6*L6,0)</f>
        <v>-12.996000000000002</v>
      </c>
      <c r="P6" s="150">
        <f t="shared" ref="P6:Q6" si="0">$C$3*IFERROR(D6*M6,0)</f>
        <v>2.9400000000000006E-2</v>
      </c>
      <c r="Q6" s="150">
        <f t="shared" si="0"/>
        <v>0</v>
      </c>
      <c r="R6" s="150">
        <f>$F$3*IFERROR(F6*L6,0)</f>
        <v>-31.919999999999998</v>
      </c>
      <c r="S6" s="150">
        <f t="shared" ref="S6:T6" si="1">$F$3*IFERROR(G6*M6,0)</f>
        <v>0</v>
      </c>
      <c r="T6" s="150">
        <f t="shared" si="1"/>
        <v>0</v>
      </c>
      <c r="U6" s="144">
        <f>SUM(O6:T6)</f>
        <v>-44.886600000000001</v>
      </c>
    </row>
    <row r="7" spans="1:21" x14ac:dyDescent="0.25">
      <c r="A7" s="141" t="s">
        <v>108</v>
      </c>
      <c r="B7" s="141" t="s">
        <v>108</v>
      </c>
      <c r="C7" s="111">
        <v>0.5</v>
      </c>
      <c r="D7" s="111">
        <v>0.41</v>
      </c>
      <c r="E7" s="111">
        <f t="shared" ref="E7:E23" si="2">1-C7-D7</f>
        <v>9.0000000000000024E-2</v>
      </c>
      <c r="F7" s="112">
        <v>1</v>
      </c>
      <c r="G7" s="112">
        <v>0</v>
      </c>
      <c r="H7" s="112">
        <f t="shared" ref="H7:H21" si="3">1-F7-G7</f>
        <v>0</v>
      </c>
      <c r="I7" s="112">
        <v>0.66</v>
      </c>
      <c r="J7" s="112">
        <v>0.22</v>
      </c>
      <c r="K7" s="112">
        <f t="shared" ref="K7:K23" si="4">1-I7-J7</f>
        <v>0.11999999999999997</v>
      </c>
      <c r="L7" s="150">
        <f>SUMIF('Recycling CFF'!$A:$A,$B7,'Recycling CFF'!$K:$K)</f>
        <v>-459.20000000000005</v>
      </c>
      <c r="M7" s="150">
        <f>_xlfn.XLOOKUP($B7,Processes!$B$47:$B$65,Processes!$E$47:$E$65)</f>
        <v>5</v>
      </c>
      <c r="N7" s="150">
        <f>_xlfn.XLOOKUP($B7,Processes!$B$68:$B$86,Processes!$E$68:$E$86)</f>
        <v>20.78</v>
      </c>
      <c r="O7" s="150">
        <f t="shared" ref="O7:O23" si="5">$C$3*IFERROR(C7*L7,0)</f>
        <v>-68.880000000000024</v>
      </c>
      <c r="P7" s="150">
        <f t="shared" ref="P7:P23" si="6">$C$3*IFERROR(D7*M7,0)</f>
        <v>0.61499999999999999</v>
      </c>
      <c r="Q7" s="150">
        <f t="shared" ref="Q7:Q23" si="7">$C$3*IFERROR(E7*N7,0)</f>
        <v>0.56106000000000023</v>
      </c>
      <c r="R7" s="150">
        <f t="shared" ref="R7:R23" si="8">$F$3*IFERROR(F7*L7,0)</f>
        <v>-321.44</v>
      </c>
      <c r="S7" s="150">
        <f t="shared" ref="S7:S23" si="9">$F$3*IFERROR(G7*M7,0)</f>
        <v>0</v>
      </c>
      <c r="T7" s="150">
        <f t="shared" ref="T7:T23" si="10">$F$3*IFERROR(H7*N7,0)</f>
        <v>0</v>
      </c>
      <c r="U7" s="144">
        <f t="shared" ref="U7:U23" si="11">SUM(O7:T7)</f>
        <v>-389.14394000000004</v>
      </c>
    </row>
    <row r="8" spans="1:21" x14ac:dyDescent="0.25">
      <c r="A8" s="141" t="s">
        <v>158</v>
      </c>
      <c r="B8" s="141" t="s">
        <v>5</v>
      </c>
      <c r="C8" s="111">
        <v>0.5</v>
      </c>
      <c r="D8" s="111">
        <v>0.41</v>
      </c>
      <c r="E8" s="112">
        <f t="shared" si="2"/>
        <v>9.0000000000000024E-2</v>
      </c>
      <c r="F8" s="112">
        <v>1</v>
      </c>
      <c r="G8" s="112">
        <v>0</v>
      </c>
      <c r="H8" s="112">
        <f t="shared" si="3"/>
        <v>0</v>
      </c>
      <c r="I8" s="112">
        <v>0.66</v>
      </c>
      <c r="J8" s="112">
        <v>0.22</v>
      </c>
      <c r="K8" s="112">
        <f t="shared" si="4"/>
        <v>0.11999999999999997</v>
      </c>
      <c r="L8" s="150">
        <f>SUMIF('Recycling CFF'!$A:$A,$B8,'Recycling CFF'!$K:$K)</f>
        <v>-6209.5039999999999</v>
      </c>
      <c r="M8" s="150">
        <f>_xlfn.XLOOKUP($B8,Processes!$B$47:$B$65,Processes!$E$47:$E$65)</f>
        <v>1.63</v>
      </c>
      <c r="N8" s="150">
        <f>_xlfn.XLOOKUP($B8,Processes!$B$68:$B$86,Processes!$E$68:$E$86)</f>
        <v>20.78</v>
      </c>
      <c r="O8" s="150">
        <f t="shared" si="5"/>
        <v>-931.42560000000014</v>
      </c>
      <c r="P8" s="150">
        <f t="shared" si="6"/>
        <v>0.20049</v>
      </c>
      <c r="Q8" s="150">
        <f t="shared" si="7"/>
        <v>0.56106000000000023</v>
      </c>
      <c r="R8" s="150">
        <f t="shared" si="8"/>
        <v>-4346.6527999999998</v>
      </c>
      <c r="S8" s="150">
        <f t="shared" si="9"/>
        <v>0</v>
      </c>
      <c r="T8" s="150">
        <f t="shared" si="10"/>
        <v>0</v>
      </c>
      <c r="U8" s="144">
        <f t="shared" si="11"/>
        <v>-5277.3168500000002</v>
      </c>
    </row>
    <row r="9" spans="1:21" x14ac:dyDescent="0.25">
      <c r="A9" s="141" t="s">
        <v>164</v>
      </c>
      <c r="B9" s="141" t="s">
        <v>20</v>
      </c>
      <c r="C9" s="112">
        <v>0</v>
      </c>
      <c r="D9" s="112">
        <v>0.82</v>
      </c>
      <c r="E9" s="112">
        <f t="shared" si="2"/>
        <v>0.18000000000000005</v>
      </c>
      <c r="F9" s="112">
        <v>0.69</v>
      </c>
      <c r="G9" s="112">
        <v>0.31</v>
      </c>
      <c r="H9" s="112">
        <f t="shared" si="3"/>
        <v>0</v>
      </c>
      <c r="I9" s="113" t="s">
        <v>163</v>
      </c>
      <c r="J9" s="113" t="s">
        <v>163</v>
      </c>
      <c r="K9" s="113" t="s">
        <v>163</v>
      </c>
      <c r="L9" s="150">
        <f>SUMIF('Recycling CFF'!$A:$A,$B9,'Recycling CFF'!$K:$K)</f>
        <v>-0.89189499999999999</v>
      </c>
      <c r="M9" s="150">
        <f>_xlfn.XLOOKUP($B9,Processes!$B$47:$B$65,Processes!$E$47:$E$65)</f>
        <v>1.53</v>
      </c>
      <c r="N9" s="150">
        <f>_xlfn.XLOOKUP($B9,Processes!$B$68:$B$86,Processes!$E$68:$E$86)</f>
        <v>3.38</v>
      </c>
      <c r="O9" s="150">
        <f t="shared" si="5"/>
        <v>0</v>
      </c>
      <c r="P9" s="150">
        <f t="shared" si="6"/>
        <v>0.37638000000000005</v>
      </c>
      <c r="Q9" s="150">
        <f t="shared" si="7"/>
        <v>0.18252000000000007</v>
      </c>
      <c r="R9" s="150">
        <f t="shared" si="8"/>
        <v>-0.43078528499999991</v>
      </c>
      <c r="S9" s="150">
        <f t="shared" si="9"/>
        <v>0.33200999999999997</v>
      </c>
      <c r="T9" s="150">
        <f t="shared" si="10"/>
        <v>0</v>
      </c>
      <c r="U9" s="144">
        <f t="shared" si="11"/>
        <v>0.46012471500000024</v>
      </c>
    </row>
    <row r="10" spans="1:21" x14ac:dyDescent="0.25">
      <c r="A10" s="141" t="s">
        <v>165</v>
      </c>
      <c r="B10" s="141" t="s">
        <v>205</v>
      </c>
      <c r="C10" s="112">
        <v>0</v>
      </c>
      <c r="D10" s="112">
        <v>0.82</v>
      </c>
      <c r="E10" s="112">
        <f t="shared" si="2"/>
        <v>0.18000000000000005</v>
      </c>
      <c r="F10" s="112">
        <v>0.85</v>
      </c>
      <c r="G10" s="112">
        <v>0.11</v>
      </c>
      <c r="H10" s="112">
        <f t="shared" si="3"/>
        <v>4.0000000000000022E-2</v>
      </c>
      <c r="I10" s="113" t="s">
        <v>163</v>
      </c>
      <c r="J10" s="113" t="s">
        <v>163</v>
      </c>
      <c r="K10" s="113" t="s">
        <v>163</v>
      </c>
      <c r="L10" s="150">
        <f>SUMIF('Recycling CFF'!$A:$A,$B10,'Recycling CFF'!$K:$K)</f>
        <v>-5.2720000000000029</v>
      </c>
      <c r="M10" s="150">
        <f>_xlfn.XLOOKUP($B10,Processes!$B$47:$B$65,Processes!$E$47:$E$65)</f>
        <v>6.52</v>
      </c>
      <c r="N10" s="150">
        <f>_xlfn.XLOOKUP($B10,Processes!$B$68:$B$86,Processes!$E$68:$E$86)</f>
        <v>54.81</v>
      </c>
      <c r="O10" s="150">
        <f t="shared" si="5"/>
        <v>0</v>
      </c>
      <c r="P10" s="150">
        <f t="shared" si="6"/>
        <v>1.60392</v>
      </c>
      <c r="Q10" s="150">
        <f t="shared" si="7"/>
        <v>2.9597400000000014</v>
      </c>
      <c r="R10" s="150">
        <f t="shared" si="8"/>
        <v>-3.1368400000000012</v>
      </c>
      <c r="S10" s="150">
        <f t="shared" si="9"/>
        <v>0.50203999999999993</v>
      </c>
      <c r="T10" s="150">
        <f t="shared" si="10"/>
        <v>1.5346800000000009</v>
      </c>
      <c r="U10" s="144">
        <f t="shared" si="11"/>
        <v>3.463540000000001</v>
      </c>
    </row>
    <row r="11" spans="1:21" x14ac:dyDescent="0.25">
      <c r="A11" s="141" t="s">
        <v>161</v>
      </c>
      <c r="B11" s="141" t="s">
        <v>11</v>
      </c>
      <c r="C11" s="112">
        <v>0</v>
      </c>
      <c r="D11" s="112">
        <v>0.82</v>
      </c>
      <c r="E11" s="112">
        <f t="shared" si="2"/>
        <v>0.18000000000000005</v>
      </c>
      <c r="F11" s="112">
        <v>0.8</v>
      </c>
      <c r="G11" s="112">
        <v>0.2</v>
      </c>
      <c r="H11" s="112">
        <f t="shared" si="3"/>
        <v>0</v>
      </c>
      <c r="I11" s="112">
        <v>0.48</v>
      </c>
      <c r="J11" s="112">
        <v>0.26</v>
      </c>
      <c r="K11" s="112">
        <f t="shared" si="4"/>
        <v>0.26</v>
      </c>
      <c r="L11" s="150">
        <f>SUMIF('Recycling CFF'!$A:$A,$B11,'Recycling CFF'!$K:$K)</f>
        <v>-16.013999999999999</v>
      </c>
      <c r="M11" s="150">
        <f>_xlfn.XLOOKUP($B11,Processes!$B$47:$B$65,Processes!$E$47:$E$65)</f>
        <v>2.21</v>
      </c>
      <c r="N11" s="150">
        <f>_xlfn.XLOOKUP($B11,Processes!$B$68:$B$86,Processes!$E$68:$E$86)</f>
        <v>1.46</v>
      </c>
      <c r="O11" s="150">
        <f t="shared" si="5"/>
        <v>0</v>
      </c>
      <c r="P11" s="150">
        <f t="shared" si="6"/>
        <v>0.54366000000000003</v>
      </c>
      <c r="Q11" s="150">
        <f t="shared" si="7"/>
        <v>7.8840000000000035E-2</v>
      </c>
      <c r="R11" s="150">
        <f t="shared" si="8"/>
        <v>-8.9678399999999989</v>
      </c>
      <c r="S11" s="150">
        <f t="shared" si="9"/>
        <v>0.30940000000000001</v>
      </c>
      <c r="T11" s="150">
        <f t="shared" si="10"/>
        <v>0</v>
      </c>
      <c r="U11" s="144">
        <f t="shared" si="11"/>
        <v>-8.0359399999999983</v>
      </c>
    </row>
    <row r="12" spans="1:21" x14ac:dyDescent="0.25">
      <c r="A12" s="141" t="s">
        <v>166</v>
      </c>
      <c r="B12" s="141" t="s">
        <v>206</v>
      </c>
      <c r="C12" s="112">
        <v>0</v>
      </c>
      <c r="D12" s="112">
        <v>0.82</v>
      </c>
      <c r="E12" s="112">
        <f t="shared" si="2"/>
        <v>0.18000000000000005</v>
      </c>
      <c r="F12" s="115">
        <v>0.04</v>
      </c>
      <c r="G12" s="115">
        <v>0.94</v>
      </c>
      <c r="H12" s="112">
        <f t="shared" si="3"/>
        <v>2.0000000000000018E-2</v>
      </c>
      <c r="I12" s="112">
        <v>0.22</v>
      </c>
      <c r="J12" s="112">
        <v>0.56000000000000005</v>
      </c>
      <c r="K12" s="112">
        <f t="shared" si="4"/>
        <v>0.21999999999999997</v>
      </c>
      <c r="L12" s="150">
        <f>SUMIF('Recycling CFF'!$A:$A,$B12,'Recycling CFF'!$K:$K)</f>
        <v>-88.358750000000001</v>
      </c>
      <c r="M12" s="150">
        <f>_xlfn.XLOOKUP($B12,Processes!$B$47:$B$65,Processes!$E$47:$E$65)</f>
        <v>79.91</v>
      </c>
      <c r="N12" s="150">
        <f>_xlfn.XLOOKUP($B12,Processes!$B$68:$B$86,Processes!$E$68:$E$86)</f>
        <v>25.5</v>
      </c>
      <c r="O12" s="150">
        <f t="shared" si="5"/>
        <v>0</v>
      </c>
      <c r="P12" s="150">
        <f t="shared" si="6"/>
        <v>19.657859999999999</v>
      </c>
      <c r="Q12" s="150">
        <f t="shared" si="7"/>
        <v>1.3770000000000007</v>
      </c>
      <c r="R12" s="150">
        <f t="shared" si="8"/>
        <v>-2.4740449999999998</v>
      </c>
      <c r="S12" s="150">
        <f t="shared" si="9"/>
        <v>52.58077999999999</v>
      </c>
      <c r="T12" s="150">
        <f t="shared" si="10"/>
        <v>0.35700000000000032</v>
      </c>
      <c r="U12" s="144">
        <f t="shared" si="11"/>
        <v>71.498594999999995</v>
      </c>
    </row>
    <row r="13" spans="1:21" x14ac:dyDescent="0.25">
      <c r="A13" s="141" t="s">
        <v>167</v>
      </c>
      <c r="B13" s="141" t="s">
        <v>167</v>
      </c>
      <c r="C13" s="112">
        <v>0</v>
      </c>
      <c r="D13" s="112">
        <v>0.82</v>
      </c>
      <c r="E13" s="112">
        <f t="shared" si="2"/>
        <v>0.18000000000000005</v>
      </c>
      <c r="F13" s="112">
        <v>0</v>
      </c>
      <c r="G13" s="112">
        <v>0.82</v>
      </c>
      <c r="H13" s="112">
        <f t="shared" si="3"/>
        <v>0.18000000000000005</v>
      </c>
      <c r="I13" s="111">
        <v>0</v>
      </c>
      <c r="J13" s="111">
        <v>0.82</v>
      </c>
      <c r="K13" s="112">
        <f t="shared" si="4"/>
        <v>0.18000000000000005</v>
      </c>
      <c r="L13" s="150">
        <f>SUMIF('Recycling CFF'!$A:$A,$B13,'Recycling CFF'!$K:$K)</f>
        <v>0</v>
      </c>
      <c r="M13" s="150">
        <f>_xlfn.XLOOKUP($B13,Processes!$B$47:$B$65,Processes!$E$47:$E$65)</f>
        <v>79.91</v>
      </c>
      <c r="N13" s="150">
        <f>_xlfn.XLOOKUP($B13,Processes!$B$68:$B$86,Processes!$E$68:$E$86)</f>
        <v>25.5</v>
      </c>
      <c r="O13" s="150">
        <f t="shared" si="5"/>
        <v>0</v>
      </c>
      <c r="P13" s="150">
        <f t="shared" si="6"/>
        <v>19.657859999999999</v>
      </c>
      <c r="Q13" s="150">
        <f t="shared" si="7"/>
        <v>1.3770000000000007</v>
      </c>
      <c r="R13" s="150">
        <f t="shared" si="8"/>
        <v>0</v>
      </c>
      <c r="S13" s="150">
        <f t="shared" si="9"/>
        <v>45.868339999999989</v>
      </c>
      <c r="T13" s="150">
        <f t="shared" si="10"/>
        <v>3.213000000000001</v>
      </c>
      <c r="U13" s="144">
        <f t="shared" si="11"/>
        <v>70.116199999999992</v>
      </c>
    </row>
    <row r="14" spans="1:21" x14ac:dyDescent="0.25">
      <c r="A14" s="141" t="s">
        <v>16</v>
      </c>
      <c r="B14" s="141" t="s">
        <v>16</v>
      </c>
      <c r="C14" s="111">
        <v>0</v>
      </c>
      <c r="D14" s="111">
        <v>0.82</v>
      </c>
      <c r="E14" s="112">
        <f t="shared" si="2"/>
        <v>0.18000000000000005</v>
      </c>
      <c r="F14" s="111">
        <v>0.92</v>
      </c>
      <c r="G14" s="111">
        <v>0.08</v>
      </c>
      <c r="H14" s="112">
        <f t="shared" ref="H14" si="12">1-F14-G14</f>
        <v>0</v>
      </c>
      <c r="I14" s="111">
        <v>0.92</v>
      </c>
      <c r="J14" s="111">
        <v>0.08</v>
      </c>
      <c r="K14" s="112">
        <f t="shared" si="4"/>
        <v>0</v>
      </c>
      <c r="L14" s="150">
        <f>SUMIF('Recycling CFF'!$A:$A,$B14,'Recycling CFF'!$K:$K)</f>
        <v>-173.04999999999998</v>
      </c>
      <c r="M14" s="150">
        <f>_xlfn.XLOOKUP($B14,Processes!$B$47:$B$65,Processes!$E$47:$E$65)</f>
        <v>79.91</v>
      </c>
      <c r="N14" s="150">
        <f>_xlfn.XLOOKUP($B14,Processes!$B$68:$B$86,Processes!$E$68:$E$86)</f>
        <v>4.96</v>
      </c>
      <c r="O14" s="150">
        <f t="shared" si="5"/>
        <v>0</v>
      </c>
      <c r="P14" s="150">
        <f t="shared" si="6"/>
        <v>19.657859999999999</v>
      </c>
      <c r="Q14" s="150">
        <f t="shared" si="7"/>
        <v>0.26784000000000013</v>
      </c>
      <c r="R14" s="150">
        <f t="shared" si="8"/>
        <v>-111.44419999999998</v>
      </c>
      <c r="S14" s="150">
        <f t="shared" si="9"/>
        <v>4.4749600000000003</v>
      </c>
      <c r="T14" s="150">
        <f t="shared" si="10"/>
        <v>0</v>
      </c>
      <c r="U14" s="144">
        <f t="shared" si="11"/>
        <v>-87.043539999999993</v>
      </c>
    </row>
    <row r="15" spans="1:21" x14ac:dyDescent="0.25">
      <c r="A15" s="141" t="s">
        <v>92</v>
      </c>
      <c r="B15" s="141" t="s">
        <v>92</v>
      </c>
      <c r="C15" s="111">
        <v>0</v>
      </c>
      <c r="D15" s="111">
        <v>0.82</v>
      </c>
      <c r="E15" s="112">
        <f t="shared" si="2"/>
        <v>0.18000000000000005</v>
      </c>
      <c r="F15" s="111">
        <v>0.92</v>
      </c>
      <c r="G15" s="111">
        <v>0.08</v>
      </c>
      <c r="H15" s="112">
        <f t="shared" si="3"/>
        <v>0</v>
      </c>
      <c r="I15" s="112">
        <v>0.93</v>
      </c>
      <c r="J15" s="112">
        <v>0.04</v>
      </c>
      <c r="K15" s="112">
        <f t="shared" si="4"/>
        <v>2.999999999999995E-2</v>
      </c>
      <c r="L15" s="150">
        <f>SUMIF('Recycling CFF'!$A:$A,$B15,'Recycling CFF'!$K:$K)</f>
        <v>0</v>
      </c>
      <c r="M15" s="150">
        <f>_xlfn.XLOOKUP($B15,Processes!$B$47:$B$65,Processes!$E$47:$E$65)</f>
        <v>79.91</v>
      </c>
      <c r="N15" s="150">
        <f>_xlfn.XLOOKUP($B15,Processes!$B$68:$B$86,Processes!$E$68:$E$86)</f>
        <v>4.96</v>
      </c>
      <c r="O15" s="150">
        <f t="shared" si="5"/>
        <v>0</v>
      </c>
      <c r="P15" s="150">
        <f t="shared" si="6"/>
        <v>19.657859999999999</v>
      </c>
      <c r="Q15" s="150">
        <f t="shared" si="7"/>
        <v>0.26784000000000013</v>
      </c>
      <c r="R15" s="150">
        <f t="shared" si="8"/>
        <v>0</v>
      </c>
      <c r="S15" s="150">
        <f t="shared" si="9"/>
        <v>4.4749600000000003</v>
      </c>
      <c r="T15" s="150">
        <f t="shared" si="10"/>
        <v>0</v>
      </c>
      <c r="U15" s="144">
        <f t="shared" si="11"/>
        <v>24.400659999999998</v>
      </c>
    </row>
    <row r="16" spans="1:21" x14ac:dyDescent="0.25">
      <c r="A16" s="141" t="s">
        <v>154</v>
      </c>
      <c r="B16" s="141" t="s">
        <v>111</v>
      </c>
      <c r="C16" s="111">
        <v>0</v>
      </c>
      <c r="D16" s="111">
        <v>0.82</v>
      </c>
      <c r="E16" s="112">
        <f t="shared" si="2"/>
        <v>0.18000000000000005</v>
      </c>
      <c r="F16" s="111">
        <v>0.92</v>
      </c>
      <c r="G16" s="124">
        <v>0.08</v>
      </c>
      <c r="H16" s="112">
        <f t="shared" si="3"/>
        <v>0</v>
      </c>
      <c r="I16" s="114">
        <v>0.69</v>
      </c>
      <c r="J16" s="114">
        <v>0.2</v>
      </c>
      <c r="K16" s="112">
        <f t="shared" si="4"/>
        <v>0.11000000000000004</v>
      </c>
      <c r="L16" s="150">
        <f>SUMIF('Recycling CFF'!$A:$A,$B16,'Recycling CFF'!$K:$K)</f>
        <v>-51.2</v>
      </c>
      <c r="M16" s="150">
        <f>_xlfn.XLOOKUP($B16,Processes!$B$47:$B$65,Processes!$E$47:$E$65)</f>
        <v>79.91</v>
      </c>
      <c r="N16" s="150">
        <f>_xlfn.XLOOKUP($B16,Processes!$B$68:$B$86,Processes!$E$68:$E$86)</f>
        <v>4.96</v>
      </c>
      <c r="O16" s="150">
        <f t="shared" si="5"/>
        <v>0</v>
      </c>
      <c r="P16" s="150">
        <f t="shared" si="6"/>
        <v>19.657859999999999</v>
      </c>
      <c r="Q16" s="150">
        <f t="shared" si="7"/>
        <v>0.26784000000000013</v>
      </c>
      <c r="R16" s="150">
        <f t="shared" si="8"/>
        <v>-32.972799999999999</v>
      </c>
      <c r="S16" s="150">
        <f t="shared" si="9"/>
        <v>4.4749600000000003</v>
      </c>
      <c r="T16" s="150">
        <f t="shared" si="10"/>
        <v>0</v>
      </c>
      <c r="U16" s="144">
        <f t="shared" si="11"/>
        <v>-8.572140000000001</v>
      </c>
    </row>
    <row r="17" spans="1:21" x14ac:dyDescent="0.25">
      <c r="A17" s="141" t="s">
        <v>231</v>
      </c>
      <c r="B17" s="141" t="s">
        <v>232</v>
      </c>
      <c r="C17" s="112">
        <v>0</v>
      </c>
      <c r="D17" s="112">
        <v>0.82</v>
      </c>
      <c r="E17" s="112">
        <f t="shared" si="2"/>
        <v>0.18000000000000005</v>
      </c>
      <c r="F17" s="111">
        <v>7.0000000000000007E-2</v>
      </c>
      <c r="G17" s="124">
        <v>0.68</v>
      </c>
      <c r="H17" s="112">
        <f t="shared" si="3"/>
        <v>0.24999999999999989</v>
      </c>
      <c r="I17" s="113" t="s">
        <v>163</v>
      </c>
      <c r="J17" s="113" t="s">
        <v>163</v>
      </c>
      <c r="K17" s="113" t="s">
        <v>163</v>
      </c>
      <c r="L17" s="150">
        <f>SUMIF('Recycling CFF'!$A:$A,$B17,'Recycling CFF'!$K:$K)</f>
        <v>0</v>
      </c>
      <c r="M17" s="150">
        <f>_xlfn.XLOOKUP($B17,Processes!$B$47:$B$65,Processes!$E$47:$E$65)</f>
        <v>79.91</v>
      </c>
      <c r="N17" s="150">
        <f>_xlfn.XLOOKUP($B17,Processes!$B$68:$B$86,Processes!$E$68:$E$86)</f>
        <v>4.96</v>
      </c>
      <c r="O17" s="150">
        <f t="shared" si="5"/>
        <v>0</v>
      </c>
      <c r="P17" s="150">
        <f t="shared" si="6"/>
        <v>19.657859999999999</v>
      </c>
      <c r="Q17" s="150">
        <f t="shared" si="7"/>
        <v>0.26784000000000013</v>
      </c>
      <c r="R17" s="150">
        <f t="shared" si="8"/>
        <v>0</v>
      </c>
      <c r="S17" s="150">
        <f t="shared" si="9"/>
        <v>38.03716</v>
      </c>
      <c r="T17" s="150">
        <f t="shared" si="10"/>
        <v>0.86799999999999966</v>
      </c>
      <c r="U17" s="144">
        <f t="shared" si="11"/>
        <v>58.830860000000001</v>
      </c>
    </row>
    <row r="18" spans="1:21" x14ac:dyDescent="0.25">
      <c r="A18" s="141" t="s">
        <v>173</v>
      </c>
      <c r="B18" s="141" t="s">
        <v>214</v>
      </c>
      <c r="C18" s="112">
        <v>0</v>
      </c>
      <c r="D18" s="112">
        <v>0.82</v>
      </c>
      <c r="E18" s="112">
        <f t="shared" si="2"/>
        <v>0.18000000000000005</v>
      </c>
      <c r="F18" s="114">
        <v>0.41</v>
      </c>
      <c r="G18" s="114">
        <v>0.35</v>
      </c>
      <c r="H18" s="112">
        <f t="shared" si="3"/>
        <v>0.2400000000000001</v>
      </c>
      <c r="I18" s="114">
        <v>0.41</v>
      </c>
      <c r="J18" s="114">
        <v>0.35</v>
      </c>
      <c r="K18" s="112">
        <f t="shared" si="4"/>
        <v>0.2400000000000001</v>
      </c>
      <c r="L18" s="150">
        <f>SUMIF('Recycling CFF'!$A:$A,$B18,'Recycling CFF'!$K:$K)</f>
        <v>0</v>
      </c>
      <c r="M18" s="150">
        <f>_xlfn.XLOOKUP($B18,Processes!$B$47:$B$65,Processes!$E$47:$E$65)</f>
        <v>79.91</v>
      </c>
      <c r="N18" s="150">
        <f>_xlfn.XLOOKUP($B18,Processes!$B$68:$B$86,Processes!$E$68:$E$86)</f>
        <v>4.96</v>
      </c>
      <c r="O18" s="150">
        <f t="shared" si="5"/>
        <v>0</v>
      </c>
      <c r="P18" s="150">
        <f t="shared" si="6"/>
        <v>19.657859999999999</v>
      </c>
      <c r="Q18" s="150">
        <f t="shared" si="7"/>
        <v>0.26784000000000013</v>
      </c>
      <c r="R18" s="150">
        <f t="shared" si="8"/>
        <v>0</v>
      </c>
      <c r="S18" s="150">
        <f t="shared" si="9"/>
        <v>19.577949999999998</v>
      </c>
      <c r="T18" s="150">
        <f t="shared" si="10"/>
        <v>0.83328000000000035</v>
      </c>
      <c r="U18" s="144">
        <f t="shared" si="11"/>
        <v>40.336929999999995</v>
      </c>
    </row>
    <row r="19" spans="1:21" x14ac:dyDescent="0.25">
      <c r="A19" s="141" t="s">
        <v>162</v>
      </c>
      <c r="B19" s="141" t="s">
        <v>162</v>
      </c>
      <c r="C19" s="112">
        <v>0</v>
      </c>
      <c r="D19" s="112">
        <v>0.82</v>
      </c>
      <c r="E19" s="112">
        <f t="shared" si="2"/>
        <v>0.18000000000000005</v>
      </c>
      <c r="F19" s="115">
        <v>0.04</v>
      </c>
      <c r="G19" s="115">
        <v>0.94</v>
      </c>
      <c r="H19" s="112">
        <f t="shared" si="3"/>
        <v>2.0000000000000018E-2</v>
      </c>
      <c r="I19" s="112">
        <v>0.24</v>
      </c>
      <c r="J19" s="112">
        <v>0.48</v>
      </c>
      <c r="K19" s="112">
        <f t="shared" si="4"/>
        <v>0.28000000000000003</v>
      </c>
      <c r="L19" s="150">
        <f>SUMIF('Recycling CFF'!$A:$A,$B19,'Recycling CFF'!$K:$K)</f>
        <v>-449.79500000000002</v>
      </c>
      <c r="M19" s="150">
        <f>_xlfn.XLOOKUP($B19,Processes!$B$47:$B$65,Processes!$E$47:$E$65)</f>
        <v>100.68</v>
      </c>
      <c r="N19" s="150">
        <f>_xlfn.XLOOKUP($B19,Processes!$B$68:$B$86,Processes!$E$68:$E$86)</f>
        <v>10.34</v>
      </c>
      <c r="O19" s="150">
        <f t="shared" si="5"/>
        <v>0</v>
      </c>
      <c r="P19" s="150">
        <f t="shared" si="6"/>
        <v>24.767280000000003</v>
      </c>
      <c r="Q19" s="150">
        <f t="shared" si="7"/>
        <v>0.55836000000000019</v>
      </c>
      <c r="R19" s="150">
        <f t="shared" si="8"/>
        <v>-12.59426</v>
      </c>
      <c r="S19" s="150">
        <f t="shared" si="9"/>
        <v>66.247439999999997</v>
      </c>
      <c r="T19" s="150">
        <f t="shared" si="10"/>
        <v>0.14476000000000011</v>
      </c>
      <c r="U19" s="144">
        <f t="shared" si="11"/>
        <v>79.123580000000004</v>
      </c>
    </row>
    <row r="20" spans="1:21" x14ac:dyDescent="0.25">
      <c r="A20" s="141" t="s">
        <v>170</v>
      </c>
      <c r="B20" s="141" t="s">
        <v>211</v>
      </c>
      <c r="C20" s="112">
        <v>0</v>
      </c>
      <c r="D20" s="112">
        <v>0.82</v>
      </c>
      <c r="E20" s="112">
        <f t="shared" si="2"/>
        <v>0.18000000000000005</v>
      </c>
      <c r="F20" s="112">
        <v>0.27</v>
      </c>
      <c r="G20" s="112">
        <v>0.52</v>
      </c>
      <c r="H20" s="112">
        <f t="shared" si="3"/>
        <v>0.20999999999999996</v>
      </c>
      <c r="I20" s="112">
        <v>0.27</v>
      </c>
      <c r="J20" s="112">
        <v>0.52</v>
      </c>
      <c r="K20" s="112">
        <f t="shared" si="4"/>
        <v>0.20999999999999996</v>
      </c>
      <c r="L20" s="150">
        <f>SUMIF('Recycling CFF'!$A:$A,$B20,'Recycling CFF'!$K:$K)</f>
        <v>-1.0279999999999998</v>
      </c>
      <c r="M20" s="150">
        <f>_xlfn.XLOOKUP($B20,Processes!$B$47:$B$65,Processes!$E$47:$E$65)</f>
        <v>34.22</v>
      </c>
      <c r="N20" s="150">
        <f>_xlfn.XLOOKUP($B20,Processes!$B$68:$B$86,Processes!$E$68:$E$86)</f>
        <v>25.5</v>
      </c>
      <c r="O20" s="150">
        <f t="shared" si="5"/>
        <v>0</v>
      </c>
      <c r="P20" s="150">
        <f t="shared" si="6"/>
        <v>8.41812</v>
      </c>
      <c r="Q20" s="150">
        <f t="shared" si="7"/>
        <v>1.3770000000000007</v>
      </c>
      <c r="R20" s="150">
        <f t="shared" si="8"/>
        <v>-0.19429199999999996</v>
      </c>
      <c r="S20" s="150">
        <f t="shared" si="9"/>
        <v>12.456079999999998</v>
      </c>
      <c r="T20" s="150">
        <f t="shared" si="10"/>
        <v>3.7484999999999986</v>
      </c>
      <c r="U20" s="144">
        <f t="shared" si="11"/>
        <v>25.805408</v>
      </c>
    </row>
    <row r="21" spans="1:21" x14ac:dyDescent="0.25">
      <c r="A21" s="141" t="s">
        <v>171</v>
      </c>
      <c r="B21" s="141" t="s">
        <v>212</v>
      </c>
      <c r="C21" s="112">
        <v>0</v>
      </c>
      <c r="D21" s="112">
        <v>0.82</v>
      </c>
      <c r="E21" s="112">
        <f t="shared" si="2"/>
        <v>0.18000000000000005</v>
      </c>
      <c r="F21" s="112">
        <v>0.27</v>
      </c>
      <c r="G21" s="112">
        <v>0.52</v>
      </c>
      <c r="H21" s="112">
        <f t="shared" si="3"/>
        <v>0.20999999999999996</v>
      </c>
      <c r="I21" s="112">
        <v>0.27</v>
      </c>
      <c r="J21" s="112">
        <v>0.52</v>
      </c>
      <c r="K21" s="112">
        <f t="shared" si="4"/>
        <v>0.20999999999999996</v>
      </c>
      <c r="L21" s="150">
        <f>SUMIF('Recycling CFF'!$A:$A,$B21,'Recycling CFF'!$K:$K)</f>
        <v>-70.979999999999976</v>
      </c>
      <c r="M21" s="150">
        <f>_xlfn.XLOOKUP($B21,Processes!$B$47:$B$65,Processes!$E$47:$E$65)</f>
        <v>34.22</v>
      </c>
      <c r="N21" s="150">
        <f>_xlfn.XLOOKUP($B21,Processes!$B$68:$B$86,Processes!$E$68:$E$86)</f>
        <v>25.5</v>
      </c>
      <c r="O21" s="150">
        <f t="shared" si="5"/>
        <v>0</v>
      </c>
      <c r="P21" s="150">
        <f t="shared" si="6"/>
        <v>8.41812</v>
      </c>
      <c r="Q21" s="150">
        <f t="shared" si="7"/>
        <v>1.3770000000000007</v>
      </c>
      <c r="R21" s="150">
        <f t="shared" si="8"/>
        <v>-13.415219999999994</v>
      </c>
      <c r="S21" s="150">
        <f t="shared" si="9"/>
        <v>12.456079999999998</v>
      </c>
      <c r="T21" s="150">
        <f t="shared" si="10"/>
        <v>3.7484999999999986</v>
      </c>
      <c r="U21" s="144">
        <f t="shared" si="11"/>
        <v>12.584480000000003</v>
      </c>
    </row>
    <row r="22" spans="1:21" x14ac:dyDescent="0.25">
      <c r="A22" s="141" t="s">
        <v>213</v>
      </c>
      <c r="B22" s="141" t="s">
        <v>207</v>
      </c>
      <c r="C22" s="112">
        <v>0</v>
      </c>
      <c r="D22" s="112">
        <v>0.82</v>
      </c>
      <c r="E22" s="112">
        <f t="shared" si="2"/>
        <v>0.18000000000000005</v>
      </c>
      <c r="F22" s="112">
        <v>1</v>
      </c>
      <c r="G22" s="112">
        <v>0</v>
      </c>
      <c r="H22" s="112">
        <f t="shared" ref="H22:H23" si="13">1-F22-G22</f>
        <v>0</v>
      </c>
      <c r="I22" s="112">
        <v>1</v>
      </c>
      <c r="J22" s="112">
        <v>0</v>
      </c>
      <c r="K22" s="112">
        <f t="shared" si="4"/>
        <v>0</v>
      </c>
      <c r="L22" s="150">
        <f>SUMIF('Recycling CFF'!$A:$A,$B22,'Recycling CFF'!$K:$K)</f>
        <v>-2360.6877395368697</v>
      </c>
      <c r="M22" s="150">
        <f>_xlfn.XLOOKUP($B22,Processes!$B$47:$B$65,Processes!$E$47:$E$65)</f>
        <v>129.37</v>
      </c>
      <c r="N22" s="150">
        <f>_xlfn.XLOOKUP($B22,Processes!$B$68:$B$86,Processes!$E$68:$E$86)</f>
        <v>25.5</v>
      </c>
      <c r="O22" s="150">
        <f t="shared" si="5"/>
        <v>0</v>
      </c>
      <c r="P22" s="150">
        <f t="shared" si="6"/>
        <v>31.825020000000006</v>
      </c>
      <c r="Q22" s="150">
        <f t="shared" si="7"/>
        <v>1.3770000000000007</v>
      </c>
      <c r="R22" s="150">
        <f t="shared" si="8"/>
        <v>-1652.4814176758086</v>
      </c>
      <c r="S22" s="150">
        <f t="shared" si="9"/>
        <v>0</v>
      </c>
      <c r="T22" s="150">
        <f t="shared" si="10"/>
        <v>0</v>
      </c>
      <c r="U22" s="144">
        <f t="shared" si="11"/>
        <v>-1619.2793976758087</v>
      </c>
    </row>
    <row r="23" spans="1:21" x14ac:dyDescent="0.25">
      <c r="A23" s="141" t="s">
        <v>183</v>
      </c>
      <c r="B23" s="141" t="s">
        <v>208</v>
      </c>
      <c r="C23" s="111">
        <v>0</v>
      </c>
      <c r="D23" s="111">
        <v>0.82</v>
      </c>
      <c r="E23" s="112">
        <f t="shared" si="2"/>
        <v>0.18000000000000005</v>
      </c>
      <c r="F23" s="112">
        <v>1</v>
      </c>
      <c r="G23" s="112">
        <v>0</v>
      </c>
      <c r="H23" s="112">
        <f t="shared" si="13"/>
        <v>0</v>
      </c>
      <c r="I23" s="112">
        <v>1</v>
      </c>
      <c r="J23" s="112">
        <v>0</v>
      </c>
      <c r="K23" s="112">
        <f t="shared" si="4"/>
        <v>0</v>
      </c>
      <c r="L23" s="150">
        <f>SUMIF('Recycling CFF'!$A:$A,$B23,'Recycling CFF'!$K:$K)</f>
        <v>-1025</v>
      </c>
      <c r="M23" s="150">
        <f>_xlfn.XLOOKUP($B23,Processes!$B$47:$B$65,Processes!$E$47:$E$65)</f>
        <v>129.37</v>
      </c>
      <c r="N23" s="150">
        <f>_xlfn.XLOOKUP($B23,Processes!$B$68:$B$86,Processes!$E$68:$E$86)</f>
        <v>25.5</v>
      </c>
      <c r="O23" s="150">
        <f t="shared" si="5"/>
        <v>0</v>
      </c>
      <c r="P23" s="150">
        <f t="shared" si="6"/>
        <v>31.825020000000006</v>
      </c>
      <c r="Q23" s="150">
        <f t="shared" si="7"/>
        <v>1.3770000000000007</v>
      </c>
      <c r="R23" s="150">
        <f t="shared" si="8"/>
        <v>-717.5</v>
      </c>
      <c r="S23" s="150">
        <f t="shared" si="9"/>
        <v>0</v>
      </c>
      <c r="T23" s="150">
        <f t="shared" si="10"/>
        <v>0</v>
      </c>
      <c r="U23" s="144">
        <f t="shared" si="11"/>
        <v>-684.29798000000005</v>
      </c>
    </row>
  </sheetData>
  <mergeCells count="16">
    <mergeCell ref="F3:H3"/>
    <mergeCell ref="I3:K3"/>
    <mergeCell ref="F1:H1"/>
    <mergeCell ref="I1:K1"/>
    <mergeCell ref="C1:E1"/>
    <mergeCell ref="C3:E3"/>
    <mergeCell ref="C2:E2"/>
    <mergeCell ref="F2:H2"/>
    <mergeCell ref="I2:K2"/>
    <mergeCell ref="L1:N1"/>
    <mergeCell ref="R3:T3"/>
    <mergeCell ref="O3:Q3"/>
    <mergeCell ref="O1:U1"/>
    <mergeCell ref="L3:N3"/>
    <mergeCell ref="L2:N2"/>
    <mergeCell ref="O2:U2"/>
  </mergeCells>
  <conditionalFormatting sqref="L6:T23">
    <cfRule type="colorScale" priority="4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conditionalFormatting sqref="O6:Q23">
    <cfRule type="colorScale" priority="2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conditionalFormatting sqref="O7:Q23">
    <cfRule type="colorScale" priority="3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conditionalFormatting sqref="U6:U23">
    <cfRule type="colorScale" priority="1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AF5F-EF68-484B-8202-319FF3AF0F84}">
  <sheetPr>
    <outlinePr summaryBelow="0" summaryRight="0"/>
  </sheetPr>
  <dimension ref="A1:K23"/>
  <sheetViews>
    <sheetView showGridLines="0" zoomScaleNormal="100" workbookViewId="0">
      <selection activeCell="B20" sqref="B20"/>
    </sheetView>
  </sheetViews>
  <sheetFormatPr baseColWidth="10" defaultRowHeight="14.3" x14ac:dyDescent="0.25"/>
  <cols>
    <col min="1" max="3" width="27.875" style="103" customWidth="1"/>
    <col min="4" max="4" width="11.375" style="103" bestFit="1" customWidth="1"/>
    <col min="5" max="6" width="11.75" customWidth="1"/>
    <col min="7" max="7" width="17.5" customWidth="1"/>
    <col min="8" max="8" width="15.375" bestFit="1" customWidth="1"/>
    <col min="9" max="9" width="13.875" bestFit="1" customWidth="1"/>
    <col min="10" max="10" width="14.875" bestFit="1" customWidth="1"/>
    <col min="11" max="11" width="11.75" style="102" customWidth="1"/>
  </cols>
  <sheetData>
    <row r="1" spans="1:11" ht="28.55" x14ac:dyDescent="0.25">
      <c r="A1" s="126" t="s">
        <v>203</v>
      </c>
      <c r="B1" s="126" t="s">
        <v>255</v>
      </c>
      <c r="C1" s="126"/>
      <c r="D1" s="126" t="s">
        <v>237</v>
      </c>
      <c r="E1" s="127" t="s">
        <v>168</v>
      </c>
      <c r="F1" s="127" t="s">
        <v>169</v>
      </c>
      <c r="G1" s="127" t="s">
        <v>249</v>
      </c>
      <c r="H1" s="127" t="s">
        <v>248</v>
      </c>
      <c r="I1" s="127" t="s">
        <v>251</v>
      </c>
      <c r="J1" s="127" t="s">
        <v>252</v>
      </c>
      <c r="K1" s="128" t="s">
        <v>246</v>
      </c>
    </row>
    <row r="2" spans="1:11" ht="28.55" x14ac:dyDescent="0.25">
      <c r="A2" s="129" t="s">
        <v>203</v>
      </c>
      <c r="B2" s="129"/>
      <c r="C2" s="129" t="s">
        <v>256</v>
      </c>
      <c r="D2" s="129" t="s">
        <v>238</v>
      </c>
      <c r="E2" s="130" t="s">
        <v>168</v>
      </c>
      <c r="F2" s="130" t="s">
        <v>169</v>
      </c>
      <c r="G2" s="130" t="s">
        <v>250</v>
      </c>
      <c r="H2" s="130" t="s">
        <v>245</v>
      </c>
      <c r="I2" s="130" t="s">
        <v>253</v>
      </c>
      <c r="J2" s="130" t="s">
        <v>244</v>
      </c>
      <c r="K2" s="131" t="s">
        <v>247</v>
      </c>
    </row>
    <row r="3" spans="1:11" x14ac:dyDescent="0.25">
      <c r="A3" s="132"/>
      <c r="B3" s="132"/>
      <c r="C3" s="132"/>
      <c r="D3" s="132" t="s">
        <v>241</v>
      </c>
      <c r="E3" s="133" t="s">
        <v>168</v>
      </c>
      <c r="F3" s="133" t="s">
        <v>169</v>
      </c>
      <c r="G3" s="133" t="s">
        <v>243</v>
      </c>
      <c r="H3" s="133" t="s">
        <v>239</v>
      </c>
      <c r="I3" s="133" t="s">
        <v>240</v>
      </c>
      <c r="J3" s="133" t="s">
        <v>240</v>
      </c>
      <c r="K3" s="134" t="s">
        <v>242</v>
      </c>
    </row>
    <row r="4" spans="1:11" x14ac:dyDescent="0.25">
      <c r="A4" s="141" t="s">
        <v>204</v>
      </c>
      <c r="B4" s="141" t="s">
        <v>172</v>
      </c>
      <c r="C4" s="141" t="s">
        <v>204</v>
      </c>
      <c r="D4" s="104">
        <v>1</v>
      </c>
      <c r="E4" s="106">
        <v>0.2</v>
      </c>
      <c r="F4" s="107">
        <v>1</v>
      </c>
      <c r="G4" s="142">
        <f>_xlfn.XLOOKUP($C4,Processes!$B$3:$B$21,Processes!$E$3:$E$21)</f>
        <v>53</v>
      </c>
      <c r="H4" s="142">
        <f>_xlfn.XLOOKUP($C4,Processes!$B$25:$B$43,Processes!$E$25:$E$43)</f>
        <v>110</v>
      </c>
      <c r="I4" s="143">
        <f>(1-E4)</f>
        <v>0.8</v>
      </c>
      <c r="J4" s="143">
        <f>(1-E4)*(-F4)</f>
        <v>-0.8</v>
      </c>
      <c r="K4" s="144">
        <f>(1-E4)*(G4-F4*H4)</f>
        <v>-45.6</v>
      </c>
    </row>
    <row r="5" spans="1:11" x14ac:dyDescent="0.25">
      <c r="A5" s="141" t="s">
        <v>108</v>
      </c>
      <c r="B5" s="141" t="s">
        <v>108</v>
      </c>
      <c r="C5" s="141" t="s">
        <v>108</v>
      </c>
      <c r="D5" s="104">
        <v>1</v>
      </c>
      <c r="E5" s="106">
        <v>0.2</v>
      </c>
      <c r="F5" s="107">
        <v>1</v>
      </c>
      <c r="G5" s="142">
        <f>_xlfn.XLOOKUP($C5,Processes!$B$3:$B$21,Processes!$E$3:$E$21)</f>
        <v>193</v>
      </c>
      <c r="H5" s="142">
        <f>_xlfn.XLOOKUP($C5,Processes!$B$25:$B$43,Processes!$E$25:$E$43)</f>
        <v>767</v>
      </c>
      <c r="I5" s="143">
        <f t="shared" ref="I5:I17" si="0">(1-E5)</f>
        <v>0.8</v>
      </c>
      <c r="J5" s="143">
        <f t="shared" ref="J5:J17" si="1">(1-E5)*(-F5)</f>
        <v>-0.8</v>
      </c>
      <c r="K5" s="144">
        <f t="shared" ref="K5" si="2">(1-E5)*(G5-F5*H5)</f>
        <v>-459.20000000000005</v>
      </c>
    </row>
    <row r="6" spans="1:11" x14ac:dyDescent="0.25">
      <c r="A6" s="141" t="s">
        <v>5</v>
      </c>
      <c r="B6" s="141" t="s">
        <v>158</v>
      </c>
      <c r="C6" s="141" t="s">
        <v>5</v>
      </c>
      <c r="D6" s="104">
        <v>1</v>
      </c>
      <c r="E6" s="106">
        <v>0.2</v>
      </c>
      <c r="F6" s="107">
        <v>1</v>
      </c>
      <c r="G6" s="142">
        <f>_xlfn.XLOOKUP($C6,Processes!$B$3:$B$21,Processes!$E$3:$E$21)</f>
        <v>1563</v>
      </c>
      <c r="H6" s="142">
        <f>_xlfn.XLOOKUP($C6,Processes!$B$25:$B$43,Processes!$E$25:$E$43)</f>
        <v>9324.8799999999992</v>
      </c>
      <c r="I6" s="143">
        <f t="shared" si="0"/>
        <v>0.8</v>
      </c>
      <c r="J6" s="143">
        <f t="shared" si="1"/>
        <v>-0.8</v>
      </c>
      <c r="K6" s="144">
        <f>D6*(1-E6)*(G6-F6*H6)</f>
        <v>-6209.5039999999999</v>
      </c>
    </row>
    <row r="7" spans="1:11" x14ac:dyDescent="0.25">
      <c r="A7" s="141" t="s">
        <v>20</v>
      </c>
      <c r="B7" s="141" t="s">
        <v>164</v>
      </c>
      <c r="C7" s="141" t="s">
        <v>20</v>
      </c>
      <c r="D7" s="104">
        <v>1</v>
      </c>
      <c r="E7" s="106">
        <v>0.71</v>
      </c>
      <c r="F7" s="107">
        <v>0.85</v>
      </c>
      <c r="G7" s="142">
        <f>_xlfn.XLOOKUP($C7,Processes!$B$3:$B$21,Processes!$E$3:$E$21)</f>
        <v>2.39</v>
      </c>
      <c r="H7" s="142">
        <f>_xlfn.XLOOKUP($C7,Processes!$B$25:$B$43,Processes!$E$25:$E$43)</f>
        <v>6.43</v>
      </c>
      <c r="I7" s="143">
        <f t="shared" si="0"/>
        <v>0.29000000000000004</v>
      </c>
      <c r="J7" s="143">
        <f t="shared" si="1"/>
        <v>-0.24650000000000002</v>
      </c>
      <c r="K7" s="144">
        <f t="shared" ref="K7:K22" si="3">D7*(1-E7)*(G7-F7*H7)</f>
        <v>-0.89189499999999999</v>
      </c>
    </row>
    <row r="8" spans="1:11" x14ac:dyDescent="0.25">
      <c r="A8" s="141" t="s">
        <v>205</v>
      </c>
      <c r="B8" s="141" t="s">
        <v>165</v>
      </c>
      <c r="C8" s="141" t="s">
        <v>205</v>
      </c>
      <c r="D8" s="104">
        <v>1</v>
      </c>
      <c r="E8" s="106">
        <v>0.2</v>
      </c>
      <c r="F8" s="107">
        <v>1</v>
      </c>
      <c r="G8" s="142">
        <f>_xlfn.XLOOKUP($C8,Processes!$B$3:$B$21,Processes!$E$3:$E$21)</f>
        <v>64.81</v>
      </c>
      <c r="H8" s="142">
        <f>_xlfn.XLOOKUP($C8,Processes!$B$25:$B$43,Processes!$E$25:$E$43)</f>
        <v>71.400000000000006</v>
      </c>
      <c r="I8" s="143">
        <f t="shared" si="0"/>
        <v>0.8</v>
      </c>
      <c r="J8" s="143">
        <f t="shared" si="1"/>
        <v>-0.8</v>
      </c>
      <c r="K8" s="144">
        <f t="shared" si="3"/>
        <v>-5.2720000000000029</v>
      </c>
    </row>
    <row r="9" spans="1:11" x14ac:dyDescent="0.25">
      <c r="A9" s="141" t="s">
        <v>11</v>
      </c>
      <c r="B9" s="141" t="s">
        <v>161</v>
      </c>
      <c r="C9" s="141" t="s">
        <v>11</v>
      </c>
      <c r="D9" s="104">
        <v>1</v>
      </c>
      <c r="E9" s="106">
        <v>0.2</v>
      </c>
      <c r="F9" s="107">
        <v>1</v>
      </c>
      <c r="G9" s="142">
        <f>_xlfn.XLOOKUP($C9,Processes!$B$3:$B$21,Processes!$E$3:$E$21)</f>
        <v>60.052499999999995</v>
      </c>
      <c r="H9" s="142">
        <f>_xlfn.XLOOKUP($C9,Processes!$B$25:$B$43,Processes!$E$25:$E$43)</f>
        <v>80.069999999999993</v>
      </c>
      <c r="I9" s="143">
        <f t="shared" si="0"/>
        <v>0.8</v>
      </c>
      <c r="J9" s="143">
        <f t="shared" si="1"/>
        <v>-0.8</v>
      </c>
      <c r="K9" s="144">
        <f t="shared" si="3"/>
        <v>-16.013999999999999</v>
      </c>
    </row>
    <row r="10" spans="1:11" x14ac:dyDescent="0.25">
      <c r="A10" s="141" t="s">
        <v>206</v>
      </c>
      <c r="B10" s="141" t="s">
        <v>166</v>
      </c>
      <c r="C10" s="141" t="s">
        <v>206</v>
      </c>
      <c r="D10" s="104">
        <v>1</v>
      </c>
      <c r="E10" s="106">
        <v>0.5</v>
      </c>
      <c r="F10" s="107">
        <v>0.75</v>
      </c>
      <c r="G10" s="142">
        <f>_xlfn.XLOOKUP($C10,Processes!$B$3:$B$21,Processes!$E$3:$E$21)</f>
        <v>77.66</v>
      </c>
      <c r="H10" s="142">
        <f>_xlfn.XLOOKUP($C10,Processes!$B$25:$B$43,Processes!$E$25:$E$43)</f>
        <v>339.17</v>
      </c>
      <c r="I10" s="143">
        <f t="shared" si="0"/>
        <v>0.5</v>
      </c>
      <c r="J10" s="143">
        <f t="shared" si="1"/>
        <v>-0.375</v>
      </c>
      <c r="K10" s="144">
        <f t="shared" si="3"/>
        <v>-88.358750000000001</v>
      </c>
    </row>
    <row r="11" spans="1:11" x14ac:dyDescent="0.25">
      <c r="A11" s="141" t="s">
        <v>167</v>
      </c>
      <c r="B11" s="141" t="s">
        <v>167</v>
      </c>
      <c r="C11" s="141" t="s">
        <v>167</v>
      </c>
      <c r="D11" s="104">
        <v>1</v>
      </c>
      <c r="E11" s="106">
        <v>0.5</v>
      </c>
      <c r="F11" s="107">
        <v>0.8</v>
      </c>
      <c r="G11" s="142">
        <f>_xlfn.XLOOKUP($C11,Processes!$B$3:$B$21,Processes!$E$3:$E$21)</f>
        <v>0</v>
      </c>
      <c r="H11" s="142">
        <f>_xlfn.XLOOKUP($C11,Processes!$B$25:$B$43,Processes!$E$25:$E$43)</f>
        <v>0</v>
      </c>
      <c r="I11" s="143">
        <f t="shared" si="0"/>
        <v>0.5</v>
      </c>
      <c r="J11" s="143">
        <f t="shared" si="1"/>
        <v>-0.4</v>
      </c>
      <c r="K11" s="144">
        <f t="shared" si="3"/>
        <v>0</v>
      </c>
    </row>
    <row r="12" spans="1:11" ht="19.05" customHeight="1" x14ac:dyDescent="0.25">
      <c r="A12" s="141" t="s">
        <v>16</v>
      </c>
      <c r="B12" s="141" t="s">
        <v>198</v>
      </c>
      <c r="C12" s="141" t="s">
        <v>209</v>
      </c>
      <c r="D12" s="104">
        <v>0.5</v>
      </c>
      <c r="E12" s="106">
        <v>0.5</v>
      </c>
      <c r="F12" s="107">
        <v>0.95</v>
      </c>
      <c r="G12" s="142">
        <f>_xlfn.XLOOKUP($C12,Processes!$B$3:$B$21,Processes!$E$3:$E$21)</f>
        <v>33.840000000000003</v>
      </c>
      <c r="H12" s="142">
        <f>_xlfn.XLOOKUP($C12,Processes!$B$25:$B$43,Processes!$E$25:$E$43)</f>
        <v>570</v>
      </c>
      <c r="I12" s="143">
        <f t="shared" si="0"/>
        <v>0.5</v>
      </c>
      <c r="J12" s="143">
        <f t="shared" si="1"/>
        <v>-0.47499999999999998</v>
      </c>
      <c r="K12" s="144">
        <f t="shared" si="3"/>
        <v>-126.91499999999999</v>
      </c>
    </row>
    <row r="13" spans="1:11" ht="19.05" customHeight="1" x14ac:dyDescent="0.25">
      <c r="A13" s="141" t="s">
        <v>16</v>
      </c>
      <c r="B13" s="141" t="s">
        <v>199</v>
      </c>
      <c r="C13" s="141" t="s">
        <v>210</v>
      </c>
      <c r="D13" s="104">
        <v>0.5</v>
      </c>
      <c r="E13" s="106">
        <v>0.5</v>
      </c>
      <c r="F13" s="107">
        <v>0.95</v>
      </c>
      <c r="G13" s="142">
        <f>_xlfn.XLOOKUP($C13,Processes!$B$3:$B$21,Processes!$E$3:$E$21)</f>
        <v>77.66</v>
      </c>
      <c r="H13" s="142">
        <f>_xlfn.XLOOKUP($C13,Processes!$B$25:$B$43,Processes!$E$25:$E$43)</f>
        <v>276</v>
      </c>
      <c r="I13" s="143">
        <f t="shared" si="0"/>
        <v>0.5</v>
      </c>
      <c r="J13" s="143">
        <f t="shared" si="1"/>
        <v>-0.47499999999999998</v>
      </c>
      <c r="K13" s="144">
        <f t="shared" si="3"/>
        <v>-46.134999999999998</v>
      </c>
    </row>
    <row r="14" spans="1:11" x14ac:dyDescent="0.25">
      <c r="A14" s="141" t="s">
        <v>111</v>
      </c>
      <c r="B14" s="141" t="s">
        <v>154</v>
      </c>
      <c r="C14" s="141" t="s">
        <v>111</v>
      </c>
      <c r="D14" s="104">
        <v>1</v>
      </c>
      <c r="E14" s="106">
        <v>0.5</v>
      </c>
      <c r="F14" s="107">
        <v>0.9</v>
      </c>
      <c r="G14" s="142">
        <f>_xlfn.XLOOKUP($C14,Processes!$B$3:$B$21,Processes!$E$3:$E$21)</f>
        <v>47</v>
      </c>
      <c r="H14" s="142">
        <f>_xlfn.XLOOKUP($C14,Processes!$B$25:$B$43,Processes!$E$25:$E$43)</f>
        <v>166</v>
      </c>
      <c r="I14" s="143">
        <f t="shared" si="0"/>
        <v>0.5</v>
      </c>
      <c r="J14" s="143">
        <f t="shared" si="1"/>
        <v>-0.45</v>
      </c>
      <c r="K14" s="144">
        <f t="shared" si="3"/>
        <v>-51.2</v>
      </c>
    </row>
    <row r="15" spans="1:11" x14ac:dyDescent="0.25">
      <c r="A15" s="141" t="s">
        <v>162</v>
      </c>
      <c r="B15" s="141" t="s">
        <v>162</v>
      </c>
      <c r="C15" s="141" t="s">
        <v>162</v>
      </c>
      <c r="D15" s="104">
        <v>1</v>
      </c>
      <c r="E15" s="106">
        <v>0.5</v>
      </c>
      <c r="F15" s="125">
        <v>0.75</v>
      </c>
      <c r="G15" s="142">
        <f>_xlfn.XLOOKUP($C15,Processes!$B$3:$B$21,Processes!$E$3:$E$21)</f>
        <v>77.66</v>
      </c>
      <c r="H15" s="142">
        <f>_xlfn.XLOOKUP($C15,Processes!$B$25:$B$43,Processes!$E$25:$E$43)</f>
        <v>1303</v>
      </c>
      <c r="I15" s="143">
        <f t="shared" si="0"/>
        <v>0.5</v>
      </c>
      <c r="J15" s="143">
        <f t="shared" si="1"/>
        <v>-0.375</v>
      </c>
      <c r="K15" s="144">
        <f t="shared" si="3"/>
        <v>-449.79500000000002</v>
      </c>
    </row>
    <row r="16" spans="1:11" x14ac:dyDescent="0.25">
      <c r="A16" s="141" t="s">
        <v>211</v>
      </c>
      <c r="B16" s="141" t="s">
        <v>170</v>
      </c>
      <c r="C16" s="141" t="s">
        <v>211</v>
      </c>
      <c r="D16" s="104">
        <v>1</v>
      </c>
      <c r="E16" s="106">
        <v>0.8</v>
      </c>
      <c r="F16" s="107">
        <v>0.3</v>
      </c>
      <c r="G16" s="142">
        <f>_xlfn.XLOOKUP($C16,Processes!$B$3:$B$21,Processes!$E$3:$E$21)</f>
        <v>77.66</v>
      </c>
      <c r="H16" s="142">
        <f>_xlfn.XLOOKUP($C16,Processes!$B$25:$B$43,Processes!$E$25:$E$43)</f>
        <v>276</v>
      </c>
      <c r="I16" s="143">
        <f t="shared" si="0"/>
        <v>0.19999999999999996</v>
      </c>
      <c r="J16" s="143">
        <f t="shared" si="1"/>
        <v>-5.9999999999999984E-2</v>
      </c>
      <c r="K16" s="144">
        <f t="shared" si="3"/>
        <v>-1.0279999999999998</v>
      </c>
    </row>
    <row r="17" spans="1:11" x14ac:dyDescent="0.25">
      <c r="A17" s="141" t="s">
        <v>212</v>
      </c>
      <c r="B17" s="141" t="s">
        <v>171</v>
      </c>
      <c r="C17" s="141" t="s">
        <v>212</v>
      </c>
      <c r="D17" s="104">
        <v>1</v>
      </c>
      <c r="E17" s="106">
        <v>0.8</v>
      </c>
      <c r="F17" s="107">
        <v>0.3</v>
      </c>
      <c r="G17" s="142">
        <f>_xlfn.XLOOKUP($C17,Processes!$B$3:$B$21,Processes!$E$3:$E$21)</f>
        <v>147</v>
      </c>
      <c r="H17" s="142">
        <f>_xlfn.XLOOKUP($C17,Processes!$B$25:$B$43,Processes!$E$25:$E$43)</f>
        <v>1673</v>
      </c>
      <c r="I17" s="143">
        <f t="shared" si="0"/>
        <v>0.19999999999999996</v>
      </c>
      <c r="J17" s="143">
        <f t="shared" si="1"/>
        <v>-5.9999999999999984E-2</v>
      </c>
      <c r="K17" s="144">
        <f t="shared" si="3"/>
        <v>-70.979999999999976</v>
      </c>
    </row>
    <row r="18" spans="1:11" x14ac:dyDescent="0.25">
      <c r="A18" s="141" t="s">
        <v>207</v>
      </c>
      <c r="B18" s="141" t="s">
        <v>233</v>
      </c>
      <c r="C18" s="141" t="s">
        <v>217</v>
      </c>
      <c r="D18" s="110">
        <v>1.4E-5</v>
      </c>
      <c r="E18" s="106">
        <v>0.2</v>
      </c>
      <c r="F18" s="107">
        <v>1</v>
      </c>
      <c r="G18" s="142">
        <f>_xlfn.XLOOKUP($C18,Processes!$B$3:$B$21,Processes!$E$3:$E$21)</f>
        <v>44.86</v>
      </c>
      <c r="H18" s="142">
        <f>_xlfn.XLOOKUP($C18,Processes!$B$25:$B$43,Processes!$E$25:$E$43)</f>
        <v>67471976.640000001</v>
      </c>
      <c r="I18" s="145">
        <f t="shared" ref="I18:I21" si="4">(1-E18)*D18</f>
        <v>1.1200000000000001E-5</v>
      </c>
      <c r="J18" s="145">
        <f t="shared" ref="J18:J21" si="5">(1-E18)*(-F18)*D18</f>
        <v>-1.1200000000000001E-5</v>
      </c>
      <c r="K18" s="144">
        <f t="shared" si="3"/>
        <v>-755.68563593600004</v>
      </c>
    </row>
    <row r="19" spans="1:11" x14ac:dyDescent="0.25">
      <c r="A19" s="141" t="s">
        <v>207</v>
      </c>
      <c r="B19" s="141" t="s">
        <v>234</v>
      </c>
      <c r="C19" s="141" t="s">
        <v>215</v>
      </c>
      <c r="D19" s="110">
        <v>0.11</v>
      </c>
      <c r="E19" s="106">
        <v>0.2</v>
      </c>
      <c r="F19" s="107">
        <v>1</v>
      </c>
      <c r="G19" s="142">
        <f>_xlfn.XLOOKUP($C19,Processes!$B$3:$B$21,Processes!$E$3:$E$21)</f>
        <v>83.72</v>
      </c>
      <c r="H19" s="142">
        <f>_xlfn.XLOOKUP($C19,Processes!$B$25:$B$43,Processes!$E$25:$E$43)</f>
        <v>9325</v>
      </c>
      <c r="I19" s="145">
        <f t="shared" si="4"/>
        <v>8.8000000000000009E-2</v>
      </c>
      <c r="J19" s="145">
        <f t="shared" si="5"/>
        <v>-8.8000000000000009E-2</v>
      </c>
      <c r="K19" s="144">
        <f t="shared" si="3"/>
        <v>-813.23264000000017</v>
      </c>
    </row>
    <row r="20" spans="1:11" x14ac:dyDescent="0.25">
      <c r="A20" s="141" t="s">
        <v>207</v>
      </c>
      <c r="B20" s="141" t="s">
        <v>235</v>
      </c>
      <c r="C20" s="141" t="s">
        <v>218</v>
      </c>
      <c r="D20" s="110">
        <v>9.77E-4</v>
      </c>
      <c r="E20" s="106">
        <v>0.2</v>
      </c>
      <c r="F20" s="107">
        <v>1</v>
      </c>
      <c r="G20" s="142">
        <f>_xlfn.XLOOKUP($C20,Processes!$B$3:$B$21,Processes!$E$3:$E$21)</f>
        <v>44.86</v>
      </c>
      <c r="H20" s="142">
        <f>_xlfn.XLOOKUP($C20,Processes!$B$25:$B$43,Processes!$E$25:$E$43)</f>
        <v>1053343.78</v>
      </c>
      <c r="I20" s="145">
        <f t="shared" si="4"/>
        <v>7.8160000000000002E-4</v>
      </c>
      <c r="J20" s="145">
        <f t="shared" si="5"/>
        <v>-7.8160000000000002E-4</v>
      </c>
      <c r="K20" s="144">
        <f t="shared" si="3"/>
        <v>-823.25843587199995</v>
      </c>
    </row>
    <row r="21" spans="1:11" x14ac:dyDescent="0.25">
      <c r="A21" s="141" t="s">
        <v>207</v>
      </c>
      <c r="B21" s="141" t="s">
        <v>219</v>
      </c>
      <c r="C21" s="141" t="s">
        <v>219</v>
      </c>
      <c r="D21" s="110">
        <v>9.3100000000000006E-8</v>
      </c>
      <c r="E21" s="106">
        <v>0.2</v>
      </c>
      <c r="F21" s="107">
        <v>1</v>
      </c>
      <c r="G21" s="142">
        <f>_xlfn.XLOOKUP($C21,Processes!$B$3:$B$21,Processes!$E$3:$E$21)</f>
        <v>44.86</v>
      </c>
      <c r="H21" s="142">
        <f>_xlfn.XLOOKUP($C21,Processes!$B$25:$B$43,Processes!$E$25:$E$43)</f>
        <v>5582474.7699999996</v>
      </c>
      <c r="I21" s="145">
        <f t="shared" si="4"/>
        <v>7.4480000000000016E-8</v>
      </c>
      <c r="J21" s="145">
        <f t="shared" si="5"/>
        <v>-7.4480000000000016E-8</v>
      </c>
      <c r="K21" s="144">
        <f t="shared" si="3"/>
        <v>-0.41577937969680001</v>
      </c>
    </row>
    <row r="22" spans="1:11" x14ac:dyDescent="0.25">
      <c r="A22" s="141" t="s">
        <v>207</v>
      </c>
      <c r="B22" s="141" t="s">
        <v>236</v>
      </c>
      <c r="C22" s="141" t="s">
        <v>216</v>
      </c>
      <c r="D22" s="109">
        <f>1-SUM(D18:D21)</f>
        <v>0.88900890690000001</v>
      </c>
      <c r="E22" s="106">
        <v>0.2</v>
      </c>
      <c r="F22" s="107">
        <v>1</v>
      </c>
      <c r="G22" s="142">
        <f>_xlfn.XLOOKUP($C22,Processes!$B$3:$B$21,Processes!$E$3:$E$21)</f>
        <v>44.86</v>
      </c>
      <c r="H22" s="142">
        <f>_xlfn.XLOOKUP($C22,Processes!$B$25:$B$43,Processes!$E$25:$E$43)</f>
        <v>0</v>
      </c>
      <c r="I22" s="146">
        <f>(1-E22)*D22</f>
        <v>0.71120712552000009</v>
      </c>
      <c r="J22" s="146">
        <f>(1-E22)*(-F22)*D22</f>
        <v>-0.71120712552000009</v>
      </c>
      <c r="K22" s="144">
        <f t="shared" si="3"/>
        <v>31.904751650827205</v>
      </c>
    </row>
    <row r="23" spans="1:11" x14ac:dyDescent="0.25">
      <c r="A23" s="141" t="s">
        <v>208</v>
      </c>
      <c r="B23" s="141" t="s">
        <v>208</v>
      </c>
      <c r="C23" s="141" t="s">
        <v>208</v>
      </c>
      <c r="D23" s="147"/>
      <c r="E23" s="148"/>
      <c r="F23" s="149"/>
      <c r="G23" s="142"/>
      <c r="H23" s="142"/>
      <c r="I23" s="146"/>
      <c r="J23" s="146"/>
      <c r="K23" s="108">
        <v>-1025</v>
      </c>
    </row>
  </sheetData>
  <conditionalFormatting sqref="E4:F22">
    <cfRule type="dataBar" priority="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{569F5622-A0B8-4F3B-9614-8865A53B8AD6}</x14:id>
        </ext>
      </extLst>
    </cfRule>
  </conditionalFormatting>
  <conditionalFormatting sqref="E23:F23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{491D9DD3-9DBD-4905-BF60-BA66A31E2864}</x14:id>
        </ext>
      </extLst>
    </cfRule>
  </conditionalFormatting>
  <conditionalFormatting sqref="K4:K23">
    <cfRule type="colorScale" priority="3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9F5622-A0B8-4F3B-9614-8865A53B8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E4:F22</xm:sqref>
        </x14:conditionalFormatting>
        <x14:conditionalFormatting xmlns:xm="http://schemas.microsoft.com/office/excel/2006/main">
          <x14:cfRule type="dataBar" id="{491D9DD3-9DBD-4905-BF60-BA66A31E28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E23:F23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5780-5F07-41E5-882A-E3CB4C8C9A24}">
  <dimension ref="A1:E85"/>
  <sheetViews>
    <sheetView showGridLines="0" topLeftCell="A37" zoomScale="70" zoomScaleNormal="70" workbookViewId="0">
      <selection activeCell="C64" sqref="C64"/>
    </sheetView>
  </sheetViews>
  <sheetFormatPr baseColWidth="10" defaultRowHeight="14.3" x14ac:dyDescent="0.25"/>
  <cols>
    <col min="1" max="1" width="25.625" style="122" customWidth="1"/>
    <col min="2" max="2" width="22.75" style="122" customWidth="1"/>
    <col min="3" max="3" width="94.125" style="117" customWidth="1"/>
    <col min="4" max="4" width="16.375" style="117" bestFit="1" customWidth="1"/>
    <col min="5" max="5" width="16.25" style="117" customWidth="1"/>
    <col min="6" max="16384" width="11" style="117"/>
  </cols>
  <sheetData>
    <row r="1" spans="1:5" ht="19.05" x14ac:dyDescent="0.25">
      <c r="A1" s="105" t="s">
        <v>313</v>
      </c>
      <c r="B1" s="118"/>
    </row>
    <row r="2" spans="1:5" ht="28.55" x14ac:dyDescent="0.25">
      <c r="A2" s="126" t="s">
        <v>255</v>
      </c>
      <c r="B2" s="135" t="s">
        <v>256</v>
      </c>
      <c r="C2" s="136" t="s">
        <v>192</v>
      </c>
      <c r="D2" s="136" t="s">
        <v>194</v>
      </c>
      <c r="E2" s="136" t="s">
        <v>254</v>
      </c>
    </row>
    <row r="3" spans="1:5" x14ac:dyDescent="0.25">
      <c r="A3" s="104" t="s">
        <v>172</v>
      </c>
      <c r="B3" s="104" t="s">
        <v>204</v>
      </c>
      <c r="C3" s="119" t="s">
        <v>152</v>
      </c>
      <c r="D3" s="119" t="s">
        <v>195</v>
      </c>
      <c r="E3" s="120">
        <v>53</v>
      </c>
    </row>
    <row r="4" spans="1:5" x14ac:dyDescent="0.25">
      <c r="A4" s="104" t="s">
        <v>108</v>
      </c>
      <c r="B4" s="104" t="s">
        <v>108</v>
      </c>
      <c r="C4" s="119" t="s">
        <v>150</v>
      </c>
      <c r="D4" s="119" t="s">
        <v>197</v>
      </c>
      <c r="E4" s="120">
        <v>193</v>
      </c>
    </row>
    <row r="5" spans="1:5" x14ac:dyDescent="0.25">
      <c r="A5" s="104" t="s">
        <v>158</v>
      </c>
      <c r="B5" s="104" t="s">
        <v>5</v>
      </c>
      <c r="C5" s="119" t="s">
        <v>159</v>
      </c>
      <c r="D5" s="119" t="s">
        <v>195</v>
      </c>
      <c r="E5" s="120">
        <v>1563</v>
      </c>
    </row>
    <row r="6" spans="1:5" ht="28.55" x14ac:dyDescent="0.25">
      <c r="A6" s="104" t="s">
        <v>164</v>
      </c>
      <c r="B6" s="104" t="s">
        <v>20</v>
      </c>
      <c r="C6" s="119" t="s">
        <v>191</v>
      </c>
      <c r="D6" s="119" t="s">
        <v>195</v>
      </c>
      <c r="E6" s="120">
        <v>2.39</v>
      </c>
    </row>
    <row r="7" spans="1:5" x14ac:dyDescent="0.25">
      <c r="A7" s="104" t="s">
        <v>165</v>
      </c>
      <c r="B7" s="104" t="s">
        <v>205</v>
      </c>
      <c r="C7" s="119" t="s">
        <v>176</v>
      </c>
      <c r="D7" s="119" t="s">
        <v>195</v>
      </c>
      <c r="E7" s="120">
        <v>64.81</v>
      </c>
    </row>
    <row r="8" spans="1:5" x14ac:dyDescent="0.25">
      <c r="A8" s="104" t="s">
        <v>161</v>
      </c>
      <c r="B8" s="104" t="s">
        <v>11</v>
      </c>
      <c r="C8" s="121" t="s">
        <v>179</v>
      </c>
      <c r="D8" s="119" t="s">
        <v>197</v>
      </c>
      <c r="E8" s="120">
        <f>E30*75%</f>
        <v>60.052499999999995</v>
      </c>
    </row>
    <row r="9" spans="1:5" ht="28.55" x14ac:dyDescent="0.25">
      <c r="A9" s="104" t="s">
        <v>166</v>
      </c>
      <c r="B9" s="104" t="s">
        <v>206</v>
      </c>
      <c r="C9" s="121" t="s">
        <v>175</v>
      </c>
      <c r="D9" s="119" t="s">
        <v>195</v>
      </c>
      <c r="E9" s="120">
        <v>77.66</v>
      </c>
    </row>
    <row r="10" spans="1:5" x14ac:dyDescent="0.25">
      <c r="A10" s="104" t="s">
        <v>167</v>
      </c>
      <c r="B10" s="104" t="s">
        <v>167</v>
      </c>
      <c r="C10" s="121"/>
      <c r="D10" s="119"/>
      <c r="E10" s="120"/>
    </row>
    <row r="11" spans="1:5" ht="28.55" x14ac:dyDescent="0.25">
      <c r="A11" s="104" t="s">
        <v>198</v>
      </c>
      <c r="B11" s="104" t="s">
        <v>209</v>
      </c>
      <c r="C11" s="121" t="s">
        <v>155</v>
      </c>
      <c r="D11" s="119" t="s">
        <v>195</v>
      </c>
      <c r="E11" s="120">
        <v>33.840000000000003</v>
      </c>
    </row>
    <row r="12" spans="1:5" ht="28.55" x14ac:dyDescent="0.25">
      <c r="A12" s="104" t="s">
        <v>199</v>
      </c>
      <c r="B12" s="104" t="s">
        <v>210</v>
      </c>
      <c r="C12" s="121" t="s">
        <v>175</v>
      </c>
      <c r="D12" s="119" t="s">
        <v>196</v>
      </c>
      <c r="E12" s="120">
        <v>77.66</v>
      </c>
    </row>
    <row r="13" spans="1:5" ht="28.55" x14ac:dyDescent="0.25">
      <c r="A13" s="104" t="s">
        <v>154</v>
      </c>
      <c r="B13" s="104" t="s">
        <v>111</v>
      </c>
      <c r="C13" s="121" t="s">
        <v>153</v>
      </c>
      <c r="D13" s="119" t="s">
        <v>195</v>
      </c>
      <c r="E13" s="120">
        <v>47</v>
      </c>
    </row>
    <row r="14" spans="1:5" ht="28.55" x14ac:dyDescent="0.25">
      <c r="A14" s="104" t="s">
        <v>162</v>
      </c>
      <c r="B14" s="104" t="s">
        <v>162</v>
      </c>
      <c r="C14" s="121" t="s">
        <v>175</v>
      </c>
      <c r="D14" s="119" t="s">
        <v>195</v>
      </c>
      <c r="E14" s="120">
        <v>77.66</v>
      </c>
    </row>
    <row r="15" spans="1:5" ht="28.55" x14ac:dyDescent="0.25">
      <c r="A15" s="104" t="s">
        <v>170</v>
      </c>
      <c r="B15" s="104" t="s">
        <v>211</v>
      </c>
      <c r="C15" s="121" t="s">
        <v>175</v>
      </c>
      <c r="D15" s="119" t="s">
        <v>195</v>
      </c>
      <c r="E15" s="120">
        <v>77.66</v>
      </c>
    </row>
    <row r="16" spans="1:5" x14ac:dyDescent="0.25">
      <c r="A16" s="104" t="s">
        <v>171</v>
      </c>
      <c r="B16" s="104" t="s">
        <v>212</v>
      </c>
      <c r="C16" s="121" t="s">
        <v>181</v>
      </c>
      <c r="D16" s="119" t="s">
        <v>197</v>
      </c>
      <c r="E16" s="120">
        <v>147</v>
      </c>
    </row>
    <row r="17" spans="1:5" x14ac:dyDescent="0.25">
      <c r="A17" s="104" t="s">
        <v>233</v>
      </c>
      <c r="B17" s="104" t="s">
        <v>217</v>
      </c>
      <c r="C17" s="121" t="s">
        <v>184</v>
      </c>
      <c r="D17" s="119" t="s">
        <v>195</v>
      </c>
      <c r="E17" s="120">
        <v>44.86</v>
      </c>
    </row>
    <row r="18" spans="1:5" ht="28.55" x14ac:dyDescent="0.25">
      <c r="A18" s="104" t="s">
        <v>234</v>
      </c>
      <c r="B18" s="104" t="s">
        <v>215</v>
      </c>
      <c r="C18" s="121" t="s">
        <v>186</v>
      </c>
      <c r="D18" s="119" t="s">
        <v>195</v>
      </c>
      <c r="E18" s="120">
        <v>83.72</v>
      </c>
    </row>
    <row r="19" spans="1:5" x14ac:dyDescent="0.25">
      <c r="A19" s="104" t="s">
        <v>235</v>
      </c>
      <c r="B19" s="104" t="s">
        <v>218</v>
      </c>
      <c r="C19" s="121" t="s">
        <v>184</v>
      </c>
      <c r="D19" s="119" t="s">
        <v>195</v>
      </c>
      <c r="E19" s="120">
        <v>44.86</v>
      </c>
    </row>
    <row r="20" spans="1:5" x14ac:dyDescent="0.25">
      <c r="A20" s="104" t="s">
        <v>219</v>
      </c>
      <c r="B20" s="104" t="s">
        <v>219</v>
      </c>
      <c r="C20" s="121" t="s">
        <v>184</v>
      </c>
      <c r="D20" s="119" t="s">
        <v>195</v>
      </c>
      <c r="E20" s="120">
        <v>44.86</v>
      </c>
    </row>
    <row r="21" spans="1:5" x14ac:dyDescent="0.25">
      <c r="A21" s="104" t="s">
        <v>236</v>
      </c>
      <c r="B21" s="104" t="s">
        <v>216</v>
      </c>
      <c r="C21" s="121" t="s">
        <v>184</v>
      </c>
      <c r="D21" s="119" t="s">
        <v>195</v>
      </c>
      <c r="E21" s="120">
        <v>44.86</v>
      </c>
    </row>
    <row r="22" spans="1:5" x14ac:dyDescent="0.25">
      <c r="C22" s="123"/>
    </row>
    <row r="23" spans="1:5" ht="19.05" x14ac:dyDescent="0.25">
      <c r="A23" s="105" t="s">
        <v>312</v>
      </c>
      <c r="B23" s="118"/>
      <c r="C23" s="123"/>
    </row>
    <row r="24" spans="1:5" ht="28.55" x14ac:dyDescent="0.25">
      <c r="A24" s="126" t="s">
        <v>255</v>
      </c>
      <c r="B24" s="135" t="s">
        <v>256</v>
      </c>
      <c r="C24" s="136" t="s">
        <v>192</v>
      </c>
      <c r="D24" s="136" t="s">
        <v>194</v>
      </c>
      <c r="E24" s="136" t="s">
        <v>254</v>
      </c>
    </row>
    <row r="25" spans="1:5" x14ac:dyDescent="0.25">
      <c r="A25" s="104" t="s">
        <v>172</v>
      </c>
      <c r="B25" s="104" t="s">
        <v>204</v>
      </c>
      <c r="C25" s="121" t="s">
        <v>151</v>
      </c>
      <c r="D25" s="119" t="s">
        <v>195</v>
      </c>
      <c r="E25" s="120">
        <v>110</v>
      </c>
    </row>
    <row r="26" spans="1:5" x14ac:dyDescent="0.25">
      <c r="A26" s="104" t="s">
        <v>108</v>
      </c>
      <c r="B26" s="104" t="s">
        <v>108</v>
      </c>
      <c r="C26" s="121" t="s">
        <v>149</v>
      </c>
      <c r="D26" s="119" t="s">
        <v>197</v>
      </c>
      <c r="E26" s="120">
        <v>767</v>
      </c>
    </row>
    <row r="27" spans="1:5" x14ac:dyDescent="0.25">
      <c r="A27" s="104" t="s">
        <v>158</v>
      </c>
      <c r="B27" s="104" t="s">
        <v>5</v>
      </c>
      <c r="C27" s="121" t="s">
        <v>160</v>
      </c>
      <c r="D27" s="119" t="s">
        <v>195</v>
      </c>
      <c r="E27" s="120">
        <v>9324.8799999999992</v>
      </c>
    </row>
    <row r="28" spans="1:5" x14ac:dyDescent="0.25">
      <c r="A28" s="104" t="s">
        <v>164</v>
      </c>
      <c r="B28" s="104" t="s">
        <v>20</v>
      </c>
      <c r="C28" s="121" t="s">
        <v>190</v>
      </c>
      <c r="D28" s="119" t="s">
        <v>195</v>
      </c>
      <c r="E28" s="120">
        <v>6.43</v>
      </c>
    </row>
    <row r="29" spans="1:5" x14ac:dyDescent="0.25">
      <c r="A29" s="104" t="s">
        <v>165</v>
      </c>
      <c r="B29" s="104" t="s">
        <v>205</v>
      </c>
      <c r="C29" s="121" t="s">
        <v>177</v>
      </c>
      <c r="D29" s="119" t="s">
        <v>195</v>
      </c>
      <c r="E29" s="120">
        <v>71.400000000000006</v>
      </c>
    </row>
    <row r="30" spans="1:5" x14ac:dyDescent="0.25">
      <c r="A30" s="104" t="s">
        <v>161</v>
      </c>
      <c r="B30" s="104" t="s">
        <v>11</v>
      </c>
      <c r="C30" s="121" t="s">
        <v>174</v>
      </c>
      <c r="D30" s="119" t="s">
        <v>195</v>
      </c>
      <c r="E30" s="120">
        <v>80.069999999999993</v>
      </c>
    </row>
    <row r="31" spans="1:5" x14ac:dyDescent="0.25">
      <c r="A31" s="104" t="s">
        <v>166</v>
      </c>
      <c r="B31" s="104" t="s">
        <v>206</v>
      </c>
      <c r="C31" s="121" t="s">
        <v>178</v>
      </c>
      <c r="D31" s="119" t="s">
        <v>195</v>
      </c>
      <c r="E31" s="120">
        <v>339.17</v>
      </c>
    </row>
    <row r="32" spans="1:5" x14ac:dyDescent="0.25">
      <c r="A32" s="104" t="s">
        <v>167</v>
      </c>
      <c r="B32" s="104" t="s">
        <v>167</v>
      </c>
      <c r="C32" s="121"/>
      <c r="D32" s="119"/>
      <c r="E32" s="120"/>
    </row>
    <row r="33" spans="1:5" ht="28.55" x14ac:dyDescent="0.25">
      <c r="A33" s="104" t="s">
        <v>198</v>
      </c>
      <c r="B33" s="104" t="s">
        <v>209</v>
      </c>
      <c r="C33" s="119" t="s">
        <v>156</v>
      </c>
      <c r="D33" s="119" t="s">
        <v>195</v>
      </c>
      <c r="E33" s="120">
        <v>570</v>
      </c>
    </row>
    <row r="34" spans="1:5" ht="28.55" x14ac:dyDescent="0.25">
      <c r="A34" s="104" t="s">
        <v>199</v>
      </c>
      <c r="B34" s="104" t="s">
        <v>210</v>
      </c>
      <c r="C34" s="119" t="s">
        <v>148</v>
      </c>
      <c r="D34" s="119" t="s">
        <v>196</v>
      </c>
      <c r="E34" s="120">
        <v>276</v>
      </c>
    </row>
    <row r="35" spans="1:5" x14ac:dyDescent="0.25">
      <c r="A35" s="104" t="s">
        <v>154</v>
      </c>
      <c r="B35" s="104" t="s">
        <v>111</v>
      </c>
      <c r="C35" s="119" t="s">
        <v>157</v>
      </c>
      <c r="D35" s="119" t="s">
        <v>195</v>
      </c>
      <c r="E35" s="120">
        <v>166</v>
      </c>
    </row>
    <row r="36" spans="1:5" x14ac:dyDescent="0.25">
      <c r="A36" s="104" t="s">
        <v>162</v>
      </c>
      <c r="B36" s="104" t="s">
        <v>162</v>
      </c>
      <c r="C36" s="119" t="s">
        <v>180</v>
      </c>
      <c r="D36" s="119" t="s">
        <v>195</v>
      </c>
      <c r="E36" s="120">
        <v>1303</v>
      </c>
    </row>
    <row r="37" spans="1:5" ht="28.55" x14ac:dyDescent="0.25">
      <c r="A37" s="104" t="s">
        <v>170</v>
      </c>
      <c r="B37" s="104" t="s">
        <v>211</v>
      </c>
      <c r="C37" s="119" t="s">
        <v>148</v>
      </c>
      <c r="D37" s="119" t="s">
        <v>195</v>
      </c>
      <c r="E37" s="120">
        <v>276</v>
      </c>
    </row>
    <row r="38" spans="1:5" x14ac:dyDescent="0.25">
      <c r="A38" s="104" t="s">
        <v>171</v>
      </c>
      <c r="B38" s="104" t="s">
        <v>212</v>
      </c>
      <c r="C38" s="119" t="s">
        <v>182</v>
      </c>
      <c r="D38" s="119" t="s">
        <v>195</v>
      </c>
      <c r="E38" s="120">
        <v>1673</v>
      </c>
    </row>
    <row r="39" spans="1:5" x14ac:dyDescent="0.25">
      <c r="A39" s="104" t="s">
        <v>213</v>
      </c>
      <c r="B39" s="104" t="s">
        <v>217</v>
      </c>
      <c r="C39" s="119" t="s">
        <v>187</v>
      </c>
      <c r="D39" s="119" t="s">
        <v>195</v>
      </c>
      <c r="E39" s="120">
        <v>67471976.640000001</v>
      </c>
    </row>
    <row r="40" spans="1:5" x14ac:dyDescent="0.25">
      <c r="A40" s="104" t="s">
        <v>213</v>
      </c>
      <c r="B40" s="104" t="s">
        <v>215</v>
      </c>
      <c r="C40" s="119" t="s">
        <v>160</v>
      </c>
      <c r="D40" s="119" t="s">
        <v>195</v>
      </c>
      <c r="E40" s="120">
        <v>9325</v>
      </c>
    </row>
    <row r="41" spans="1:5" x14ac:dyDescent="0.25">
      <c r="A41" s="104" t="s">
        <v>213</v>
      </c>
      <c r="B41" s="104" t="s">
        <v>218</v>
      </c>
      <c r="C41" s="119" t="s">
        <v>188</v>
      </c>
      <c r="D41" s="119" t="s">
        <v>195</v>
      </c>
      <c r="E41" s="120">
        <v>1053343.78</v>
      </c>
    </row>
    <row r="42" spans="1:5" x14ac:dyDescent="0.25">
      <c r="A42" s="104" t="s">
        <v>213</v>
      </c>
      <c r="B42" s="104" t="s">
        <v>219</v>
      </c>
      <c r="C42" s="119" t="s">
        <v>189</v>
      </c>
      <c r="D42" s="119" t="s">
        <v>195</v>
      </c>
      <c r="E42" s="120">
        <v>5582474.7699999996</v>
      </c>
    </row>
    <row r="43" spans="1:5" x14ac:dyDescent="0.25">
      <c r="A43" s="104" t="s">
        <v>213</v>
      </c>
      <c r="B43" s="104" t="s">
        <v>216</v>
      </c>
      <c r="C43" s="121"/>
      <c r="D43" s="119"/>
      <c r="E43" s="120"/>
    </row>
    <row r="45" spans="1:5" ht="19.05" x14ac:dyDescent="0.25">
      <c r="A45" s="105" t="s">
        <v>200</v>
      </c>
      <c r="B45" s="118"/>
    </row>
    <row r="46" spans="1:5" ht="28.55" x14ac:dyDescent="0.25">
      <c r="A46" s="135" t="s">
        <v>202</v>
      </c>
      <c r="B46" s="135" t="s">
        <v>203</v>
      </c>
      <c r="C46" s="136" t="s">
        <v>192</v>
      </c>
      <c r="D46" s="136" t="s">
        <v>194</v>
      </c>
      <c r="E46" s="136" t="s">
        <v>254</v>
      </c>
    </row>
    <row r="47" spans="1:5" x14ac:dyDescent="0.25">
      <c r="A47" s="104" t="s">
        <v>172</v>
      </c>
      <c r="B47" s="104" t="s">
        <v>204</v>
      </c>
      <c r="C47" s="119" t="s">
        <v>304</v>
      </c>
      <c r="D47" s="119" t="s">
        <v>195</v>
      </c>
      <c r="E47" s="116">
        <v>1.96</v>
      </c>
    </row>
    <row r="48" spans="1:5" x14ac:dyDescent="0.25">
      <c r="A48" s="104" t="s">
        <v>108</v>
      </c>
      <c r="B48" s="104" t="s">
        <v>108</v>
      </c>
      <c r="C48" s="119" t="s">
        <v>309</v>
      </c>
      <c r="D48" s="119" t="s">
        <v>195</v>
      </c>
      <c r="E48" s="120">
        <v>5</v>
      </c>
    </row>
    <row r="49" spans="1:5" x14ac:dyDescent="0.25">
      <c r="A49" s="104" t="s">
        <v>158</v>
      </c>
      <c r="B49" s="104" t="s">
        <v>5</v>
      </c>
      <c r="C49" s="119" t="s">
        <v>300</v>
      </c>
      <c r="D49" s="119" t="s">
        <v>195</v>
      </c>
      <c r="E49" s="120">
        <v>1.63</v>
      </c>
    </row>
    <row r="50" spans="1:5" x14ac:dyDescent="0.25">
      <c r="A50" s="104" t="s">
        <v>164</v>
      </c>
      <c r="B50" s="104" t="s">
        <v>20</v>
      </c>
      <c r="C50" s="119" t="s">
        <v>301</v>
      </c>
      <c r="D50" s="119" t="s">
        <v>195</v>
      </c>
      <c r="E50" s="120">
        <v>1.53</v>
      </c>
    </row>
    <row r="51" spans="1:5" x14ac:dyDescent="0.25">
      <c r="A51" s="104" t="s">
        <v>165</v>
      </c>
      <c r="B51" s="104" t="s">
        <v>205</v>
      </c>
      <c r="C51" s="119" t="s">
        <v>302</v>
      </c>
      <c r="D51" s="119" t="s">
        <v>195</v>
      </c>
      <c r="E51" s="120">
        <v>6.52</v>
      </c>
    </row>
    <row r="52" spans="1:5" x14ac:dyDescent="0.25">
      <c r="A52" s="104" t="s">
        <v>161</v>
      </c>
      <c r="B52" s="104" t="s">
        <v>11</v>
      </c>
      <c r="C52" s="119" t="s">
        <v>303</v>
      </c>
      <c r="D52" s="119" t="s">
        <v>195</v>
      </c>
      <c r="E52" s="120">
        <v>2.21</v>
      </c>
    </row>
    <row r="53" spans="1:5" x14ac:dyDescent="0.25">
      <c r="A53" s="104" t="s">
        <v>166</v>
      </c>
      <c r="B53" s="104" t="s">
        <v>206</v>
      </c>
      <c r="C53" s="119" t="s">
        <v>305</v>
      </c>
      <c r="D53" s="119" t="s">
        <v>195</v>
      </c>
      <c r="E53" s="120">
        <v>79.91</v>
      </c>
    </row>
    <row r="54" spans="1:5" x14ac:dyDescent="0.25">
      <c r="A54" s="104" t="s">
        <v>167</v>
      </c>
      <c r="B54" s="104" t="s">
        <v>167</v>
      </c>
      <c r="C54" s="119" t="s">
        <v>229</v>
      </c>
      <c r="D54" s="119" t="s">
        <v>195</v>
      </c>
      <c r="E54" s="120">
        <v>79.91</v>
      </c>
    </row>
    <row r="55" spans="1:5" x14ac:dyDescent="0.25">
      <c r="A55" s="104" t="s">
        <v>16</v>
      </c>
      <c r="B55" s="104" t="s">
        <v>16</v>
      </c>
      <c r="C55" s="119" t="s">
        <v>229</v>
      </c>
      <c r="D55" s="119" t="s">
        <v>195</v>
      </c>
      <c r="E55" s="120">
        <v>79.91</v>
      </c>
    </row>
    <row r="56" spans="1:5" x14ac:dyDescent="0.25">
      <c r="A56" s="104" t="s">
        <v>92</v>
      </c>
      <c r="B56" s="104" t="s">
        <v>92</v>
      </c>
      <c r="C56" s="119" t="s">
        <v>229</v>
      </c>
      <c r="D56" s="119" t="s">
        <v>195</v>
      </c>
      <c r="E56" s="120">
        <v>79.91</v>
      </c>
    </row>
    <row r="57" spans="1:5" x14ac:dyDescent="0.25">
      <c r="A57" s="104" t="s">
        <v>154</v>
      </c>
      <c r="B57" s="104" t="s">
        <v>111</v>
      </c>
      <c r="C57" s="119" t="s">
        <v>229</v>
      </c>
      <c r="D57" s="119" t="s">
        <v>195</v>
      </c>
      <c r="E57" s="120">
        <v>79.91</v>
      </c>
    </row>
    <row r="58" spans="1:5" x14ac:dyDescent="0.25">
      <c r="A58" s="104" t="s">
        <v>231</v>
      </c>
      <c r="B58" s="104" t="s">
        <v>232</v>
      </c>
      <c r="C58" s="119" t="s">
        <v>229</v>
      </c>
      <c r="D58" s="119" t="s">
        <v>195</v>
      </c>
      <c r="E58" s="120">
        <v>79.91</v>
      </c>
    </row>
    <row r="59" spans="1:5" x14ac:dyDescent="0.25">
      <c r="A59" s="104" t="s">
        <v>173</v>
      </c>
      <c r="B59" s="104" t="s">
        <v>214</v>
      </c>
      <c r="C59" s="119" t="s">
        <v>229</v>
      </c>
      <c r="D59" s="119" t="s">
        <v>195</v>
      </c>
      <c r="E59" s="120">
        <v>79.91</v>
      </c>
    </row>
    <row r="60" spans="1:5" x14ac:dyDescent="0.25">
      <c r="A60" s="104" t="s">
        <v>162</v>
      </c>
      <c r="B60" s="104" t="s">
        <v>162</v>
      </c>
      <c r="C60" s="119" t="s">
        <v>306</v>
      </c>
      <c r="D60" s="119" t="s">
        <v>195</v>
      </c>
      <c r="E60" s="116">
        <v>100.68</v>
      </c>
    </row>
    <row r="61" spans="1:5" x14ac:dyDescent="0.25">
      <c r="A61" s="104" t="s">
        <v>170</v>
      </c>
      <c r="B61" s="104" t="s">
        <v>211</v>
      </c>
      <c r="C61" s="119" t="s">
        <v>307</v>
      </c>
      <c r="D61" s="119" t="s">
        <v>195</v>
      </c>
      <c r="E61" s="120">
        <v>34.22</v>
      </c>
    </row>
    <row r="62" spans="1:5" x14ac:dyDescent="0.25">
      <c r="A62" s="104" t="s">
        <v>171</v>
      </c>
      <c r="B62" s="104" t="s">
        <v>212</v>
      </c>
      <c r="C62" s="119" t="s">
        <v>307</v>
      </c>
      <c r="D62" s="119" t="s">
        <v>195</v>
      </c>
      <c r="E62" s="120">
        <v>34.22</v>
      </c>
    </row>
    <row r="63" spans="1:5" ht="28.55" x14ac:dyDescent="0.25">
      <c r="A63" s="104" t="s">
        <v>213</v>
      </c>
      <c r="B63" s="104" t="s">
        <v>207</v>
      </c>
      <c r="C63" s="119" t="s">
        <v>308</v>
      </c>
      <c r="D63" s="119" t="s">
        <v>195</v>
      </c>
      <c r="E63" s="120">
        <v>129.37</v>
      </c>
    </row>
    <row r="64" spans="1:5" ht="28.55" x14ac:dyDescent="0.25">
      <c r="A64" s="104" t="s">
        <v>183</v>
      </c>
      <c r="B64" s="104" t="s">
        <v>208</v>
      </c>
      <c r="C64" s="119" t="s">
        <v>308</v>
      </c>
      <c r="D64" s="119" t="s">
        <v>195</v>
      </c>
      <c r="E64" s="120">
        <v>129.37</v>
      </c>
    </row>
    <row r="66" spans="1:5" ht="19.05" x14ac:dyDescent="0.25">
      <c r="A66" s="105" t="s">
        <v>311</v>
      </c>
      <c r="B66" s="118"/>
    </row>
    <row r="67" spans="1:5" ht="28.55" x14ac:dyDescent="0.25">
      <c r="A67" s="135" t="s">
        <v>202</v>
      </c>
      <c r="B67" s="135" t="s">
        <v>203</v>
      </c>
      <c r="C67" s="136" t="s">
        <v>192</v>
      </c>
      <c r="D67" s="136" t="s">
        <v>194</v>
      </c>
      <c r="E67" s="136" t="s">
        <v>193</v>
      </c>
    </row>
    <row r="68" spans="1:5" x14ac:dyDescent="0.25">
      <c r="A68" s="104" t="s">
        <v>172</v>
      </c>
      <c r="B68" s="104" t="s">
        <v>204</v>
      </c>
      <c r="C68" s="119" t="s">
        <v>317</v>
      </c>
      <c r="D68" s="119" t="s">
        <v>195</v>
      </c>
      <c r="E68" s="120">
        <v>20.78</v>
      </c>
    </row>
    <row r="69" spans="1:5" x14ac:dyDescent="0.25">
      <c r="A69" s="104" t="s">
        <v>108</v>
      </c>
      <c r="B69" s="104" t="s">
        <v>108</v>
      </c>
      <c r="C69" s="119" t="s">
        <v>317</v>
      </c>
      <c r="D69" s="119" t="s">
        <v>195</v>
      </c>
      <c r="E69" s="120">
        <v>20.78</v>
      </c>
    </row>
    <row r="70" spans="1:5" x14ac:dyDescent="0.25">
      <c r="A70" s="104" t="s">
        <v>158</v>
      </c>
      <c r="B70" s="104" t="s">
        <v>5</v>
      </c>
      <c r="C70" s="119" t="s">
        <v>317</v>
      </c>
      <c r="D70" s="119" t="s">
        <v>195</v>
      </c>
      <c r="E70" s="120">
        <v>20.78</v>
      </c>
    </row>
    <row r="71" spans="1:5" x14ac:dyDescent="0.25">
      <c r="A71" s="104" t="s">
        <v>164</v>
      </c>
      <c r="B71" s="104" t="s">
        <v>20</v>
      </c>
      <c r="C71" s="119" t="s">
        <v>316</v>
      </c>
      <c r="D71" s="119" t="s">
        <v>195</v>
      </c>
      <c r="E71" s="120">
        <v>3.38</v>
      </c>
    </row>
    <row r="72" spans="1:5" x14ac:dyDescent="0.25">
      <c r="A72" s="104" t="s">
        <v>165</v>
      </c>
      <c r="B72" s="104" t="s">
        <v>205</v>
      </c>
      <c r="C72" s="119" t="s">
        <v>318</v>
      </c>
      <c r="D72" s="119" t="s">
        <v>195</v>
      </c>
      <c r="E72" s="120">
        <v>54.81</v>
      </c>
    </row>
    <row r="73" spans="1:5" x14ac:dyDescent="0.25">
      <c r="A73" s="104" t="s">
        <v>161</v>
      </c>
      <c r="B73" s="104" t="s">
        <v>11</v>
      </c>
      <c r="C73" s="119" t="s">
        <v>319</v>
      </c>
      <c r="D73" s="119" t="s">
        <v>195</v>
      </c>
      <c r="E73" s="120">
        <v>1.46</v>
      </c>
    </row>
    <row r="74" spans="1:5" x14ac:dyDescent="0.25">
      <c r="A74" s="104" t="s">
        <v>166</v>
      </c>
      <c r="B74" s="104" t="s">
        <v>206</v>
      </c>
      <c r="C74" s="119" t="s">
        <v>310</v>
      </c>
      <c r="D74" s="119" t="s">
        <v>195</v>
      </c>
      <c r="E74" s="120">
        <v>25.5</v>
      </c>
    </row>
    <row r="75" spans="1:5" x14ac:dyDescent="0.25">
      <c r="A75" s="104" t="s">
        <v>167</v>
      </c>
      <c r="B75" s="104" t="s">
        <v>167</v>
      </c>
      <c r="C75" s="119" t="s">
        <v>310</v>
      </c>
      <c r="D75" s="119" t="s">
        <v>195</v>
      </c>
      <c r="E75" s="120">
        <v>25.5</v>
      </c>
    </row>
    <row r="76" spans="1:5" x14ac:dyDescent="0.25">
      <c r="A76" s="104" t="s">
        <v>16</v>
      </c>
      <c r="B76" s="104" t="s">
        <v>16</v>
      </c>
      <c r="C76" s="119" t="s">
        <v>314</v>
      </c>
      <c r="D76" s="119" t="s">
        <v>195</v>
      </c>
      <c r="E76" s="120">
        <v>4.96</v>
      </c>
    </row>
    <row r="77" spans="1:5" x14ac:dyDescent="0.25">
      <c r="A77" s="104" t="s">
        <v>92</v>
      </c>
      <c r="B77" s="104" t="s">
        <v>92</v>
      </c>
      <c r="C77" s="119" t="s">
        <v>314</v>
      </c>
      <c r="D77" s="119" t="s">
        <v>195</v>
      </c>
      <c r="E77" s="120">
        <v>4.96</v>
      </c>
    </row>
    <row r="78" spans="1:5" x14ac:dyDescent="0.25">
      <c r="A78" s="104" t="s">
        <v>154</v>
      </c>
      <c r="B78" s="104" t="s">
        <v>111</v>
      </c>
      <c r="C78" s="119" t="s">
        <v>314</v>
      </c>
      <c r="D78" s="119" t="s">
        <v>195</v>
      </c>
      <c r="E78" s="120">
        <v>4.96</v>
      </c>
    </row>
    <row r="79" spans="1:5" x14ac:dyDescent="0.25">
      <c r="A79" s="104" t="s">
        <v>231</v>
      </c>
      <c r="B79" s="104" t="s">
        <v>232</v>
      </c>
      <c r="C79" s="119" t="s">
        <v>314</v>
      </c>
      <c r="D79" s="119" t="s">
        <v>195</v>
      </c>
      <c r="E79" s="120">
        <v>4.96</v>
      </c>
    </row>
    <row r="80" spans="1:5" x14ac:dyDescent="0.25">
      <c r="A80" s="104" t="s">
        <v>173</v>
      </c>
      <c r="B80" s="104" t="s">
        <v>214</v>
      </c>
      <c r="C80" s="119" t="s">
        <v>314</v>
      </c>
      <c r="D80" s="119" t="s">
        <v>195</v>
      </c>
      <c r="E80" s="120">
        <v>4.96</v>
      </c>
    </row>
    <row r="81" spans="1:5" x14ac:dyDescent="0.25">
      <c r="A81" s="104" t="s">
        <v>162</v>
      </c>
      <c r="B81" s="104" t="s">
        <v>162</v>
      </c>
      <c r="C81" s="119" t="s">
        <v>315</v>
      </c>
      <c r="D81" s="119" t="s">
        <v>195</v>
      </c>
      <c r="E81" s="120">
        <v>10.34</v>
      </c>
    </row>
    <row r="82" spans="1:5" x14ac:dyDescent="0.25">
      <c r="A82" s="104" t="s">
        <v>170</v>
      </c>
      <c r="B82" s="104" t="s">
        <v>211</v>
      </c>
      <c r="C82" s="119" t="s">
        <v>310</v>
      </c>
      <c r="D82" s="119" t="s">
        <v>195</v>
      </c>
      <c r="E82" s="120">
        <v>25.5</v>
      </c>
    </row>
    <row r="83" spans="1:5" x14ac:dyDescent="0.25">
      <c r="A83" s="104" t="s">
        <v>171</v>
      </c>
      <c r="B83" s="104" t="s">
        <v>212</v>
      </c>
      <c r="C83" s="119" t="s">
        <v>310</v>
      </c>
      <c r="D83" s="119" t="s">
        <v>195</v>
      </c>
      <c r="E83" s="120">
        <v>25.5</v>
      </c>
    </row>
    <row r="84" spans="1:5" x14ac:dyDescent="0.25">
      <c r="A84" s="104" t="s">
        <v>213</v>
      </c>
      <c r="B84" s="104" t="s">
        <v>207</v>
      </c>
      <c r="C84" s="119" t="s">
        <v>310</v>
      </c>
      <c r="D84" s="119" t="s">
        <v>195</v>
      </c>
      <c r="E84" s="120">
        <v>25.5</v>
      </c>
    </row>
    <row r="85" spans="1:5" x14ac:dyDescent="0.25">
      <c r="A85" s="104" t="s">
        <v>183</v>
      </c>
      <c r="B85" s="104" t="s">
        <v>208</v>
      </c>
      <c r="C85" s="119" t="s">
        <v>310</v>
      </c>
      <c r="D85" s="119" t="s">
        <v>195</v>
      </c>
      <c r="E85" s="120">
        <v>25.5</v>
      </c>
    </row>
  </sheetData>
  <phoneticPr fontId="11" type="noConversion"/>
  <conditionalFormatting sqref="E47">
    <cfRule type="colorScale" priority="6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conditionalFormatting sqref="E55:E60">
    <cfRule type="colorScale" priority="7">
      <colorScale>
        <cfvo type="num" val="#REF!"/>
        <cfvo type="num" val="0"/>
        <cfvo type="num" val="#REF!"/>
        <color theme="9"/>
        <color theme="0"/>
        <color rgb="FFFF0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61"/>
  <sheetViews>
    <sheetView zoomScale="70" zoomScaleNormal="70" workbookViewId="0">
      <pane ySplit="7" topLeftCell="A8" activePane="bottomLeft" state="frozen"/>
      <selection pane="bottomLeft" activeCell="F5" sqref="F5"/>
    </sheetView>
  </sheetViews>
  <sheetFormatPr baseColWidth="10" defaultColWidth="9.125" defaultRowHeight="14.3" x14ac:dyDescent="0.25"/>
  <cols>
    <col min="1" max="1" width="25" style="1" customWidth="1"/>
    <col min="2" max="2" width="19.5" style="28" customWidth="1"/>
    <col min="3" max="3" width="65" style="28" bestFit="1" customWidth="1"/>
    <col min="4" max="4" width="23.875" style="30" customWidth="1"/>
    <col min="5" max="16384" width="9.125" style="1"/>
  </cols>
  <sheetData>
    <row r="1" spans="1:7" ht="14.95" hidden="1" thickBot="1" x14ac:dyDescent="0.3"/>
    <row r="2" spans="1:7" ht="14.95" hidden="1" thickBot="1" x14ac:dyDescent="0.3"/>
    <row r="3" spans="1:7" ht="14.95" hidden="1" thickBot="1" x14ac:dyDescent="0.3">
      <c r="D3" s="28"/>
    </row>
    <row r="4" spans="1:7" ht="19.7" hidden="1" thickBot="1" x14ac:dyDescent="0.3">
      <c r="D4" s="31"/>
    </row>
    <row r="5" spans="1:7" ht="18.7" customHeight="1" thickBot="1" x14ac:dyDescent="0.3">
      <c r="A5" s="2" t="s">
        <v>14</v>
      </c>
      <c r="B5" s="32" t="s">
        <v>1</v>
      </c>
      <c r="C5" s="32" t="s">
        <v>2</v>
      </c>
      <c r="D5" s="33" t="s">
        <v>8</v>
      </c>
      <c r="F5" s="102" t="s">
        <v>257</v>
      </c>
    </row>
    <row r="6" spans="1:7" ht="19.05" x14ac:dyDescent="0.25">
      <c r="A6" s="3"/>
      <c r="B6" s="69"/>
      <c r="C6" s="34"/>
      <c r="D6" s="35" t="s">
        <v>7</v>
      </c>
    </row>
    <row r="7" spans="1:7" ht="14.95" thickBot="1" x14ac:dyDescent="0.3">
      <c r="A7" s="4"/>
      <c r="B7" s="70"/>
      <c r="C7" s="36"/>
      <c r="D7" s="37"/>
    </row>
    <row r="8" spans="1:7" ht="19.05" x14ac:dyDescent="0.25">
      <c r="A8" s="23" t="s">
        <v>13</v>
      </c>
      <c r="B8" s="72" t="s">
        <v>3</v>
      </c>
      <c r="C8" s="39" t="s">
        <v>36</v>
      </c>
      <c r="D8" s="13">
        <v>0.2</v>
      </c>
      <c r="F8" s="10"/>
      <c r="G8" s="10"/>
    </row>
    <row r="9" spans="1:7" ht="19.05" x14ac:dyDescent="0.25">
      <c r="A9" s="6"/>
      <c r="B9" s="27"/>
      <c r="C9" s="11" t="s">
        <v>30</v>
      </c>
      <c r="D9" s="15">
        <v>0.2</v>
      </c>
      <c r="F9" s="10"/>
      <c r="G9" s="10"/>
    </row>
    <row r="10" spans="1:7" ht="19.05" x14ac:dyDescent="0.25">
      <c r="A10" s="6"/>
      <c r="B10" s="27"/>
      <c r="C10" s="11" t="s">
        <v>35</v>
      </c>
      <c r="D10" s="15">
        <v>0.2</v>
      </c>
      <c r="F10" s="10"/>
      <c r="G10" s="10"/>
    </row>
    <row r="11" spans="1:7" ht="19.05" x14ac:dyDescent="0.25">
      <c r="A11" s="6"/>
      <c r="B11" s="27"/>
      <c r="C11" s="16" t="s">
        <v>31</v>
      </c>
      <c r="D11" s="25">
        <v>0.2</v>
      </c>
      <c r="F11" s="10"/>
      <c r="G11" s="10"/>
    </row>
    <row r="12" spans="1:7" s="28" customFormat="1" ht="19.05" x14ac:dyDescent="0.25">
      <c r="A12" s="26"/>
      <c r="B12" s="27"/>
      <c r="C12" s="16" t="s">
        <v>9</v>
      </c>
      <c r="D12" s="25">
        <v>0.2</v>
      </c>
      <c r="F12" s="29"/>
      <c r="G12" s="29"/>
    </row>
    <row r="13" spans="1:7" ht="19.05" x14ac:dyDescent="0.25">
      <c r="A13" s="6"/>
      <c r="B13" s="27"/>
      <c r="C13" s="16" t="s">
        <v>122</v>
      </c>
      <c r="D13" s="25">
        <v>0.2</v>
      </c>
      <c r="F13" s="10"/>
      <c r="G13" s="10"/>
    </row>
    <row r="14" spans="1:7" ht="19.05" x14ac:dyDescent="0.25">
      <c r="A14" s="6"/>
      <c r="B14" s="27"/>
      <c r="C14" s="16" t="s">
        <v>121</v>
      </c>
      <c r="D14" s="25">
        <v>0.2</v>
      </c>
      <c r="F14" s="10"/>
      <c r="G14" s="10"/>
    </row>
    <row r="15" spans="1:7" ht="19.05" x14ac:dyDescent="0.25">
      <c r="A15" s="6"/>
      <c r="B15" s="27"/>
      <c r="C15" s="16" t="s">
        <v>70</v>
      </c>
      <c r="D15" s="25">
        <v>0.2</v>
      </c>
      <c r="F15" s="10"/>
      <c r="G15" s="10"/>
    </row>
    <row r="16" spans="1:7" ht="19.05" x14ac:dyDescent="0.25">
      <c r="A16" s="6"/>
      <c r="B16" s="27"/>
      <c r="C16" s="16" t="s">
        <v>84</v>
      </c>
      <c r="D16" s="25">
        <v>0.2</v>
      </c>
      <c r="F16" s="10"/>
      <c r="G16" s="10"/>
    </row>
    <row r="17" spans="1:7" ht="19.05" x14ac:dyDescent="0.25">
      <c r="A17" s="6"/>
      <c r="B17" s="27"/>
      <c r="C17" s="16" t="s">
        <v>85</v>
      </c>
      <c r="D17" s="25">
        <v>0.2</v>
      </c>
      <c r="F17" s="10"/>
      <c r="G17" s="10"/>
    </row>
    <row r="18" spans="1:7" ht="19.05" x14ac:dyDescent="0.25">
      <c r="A18" s="6"/>
      <c r="B18" s="27"/>
      <c r="C18" s="16" t="s">
        <v>86</v>
      </c>
      <c r="D18" s="25">
        <v>0.2</v>
      </c>
      <c r="F18" s="10"/>
      <c r="G18" s="10"/>
    </row>
    <row r="19" spans="1:7" ht="19.05" x14ac:dyDescent="0.25">
      <c r="A19" s="6"/>
      <c r="B19" s="27"/>
      <c r="C19" s="16" t="s">
        <v>128</v>
      </c>
      <c r="D19" s="25">
        <v>0.2</v>
      </c>
      <c r="F19" s="10"/>
      <c r="G19" s="10"/>
    </row>
    <row r="20" spans="1:7" ht="19.05" x14ac:dyDescent="0.25">
      <c r="A20" s="6"/>
      <c r="B20" s="73"/>
      <c r="C20" s="16"/>
      <c r="D20" s="25"/>
      <c r="F20" s="10"/>
      <c r="G20" s="10"/>
    </row>
    <row r="21" spans="1:7" ht="19.05" x14ac:dyDescent="0.25">
      <c r="A21" s="6"/>
      <c r="B21" s="74" t="s">
        <v>4</v>
      </c>
      <c r="C21" s="16" t="s">
        <v>36</v>
      </c>
      <c r="D21" s="25">
        <v>0.2</v>
      </c>
      <c r="F21" s="10"/>
      <c r="G21" s="10"/>
    </row>
    <row r="22" spans="1:7" ht="19.05" x14ac:dyDescent="0.25">
      <c r="A22" s="6"/>
      <c r="B22" s="27"/>
      <c r="C22" s="16" t="s">
        <v>42</v>
      </c>
      <c r="D22" s="25">
        <v>0.2</v>
      </c>
      <c r="F22" s="10"/>
      <c r="G22" s="10"/>
    </row>
    <row r="23" spans="1:7" ht="19.05" x14ac:dyDescent="0.25">
      <c r="A23" s="6"/>
      <c r="B23" s="27"/>
      <c r="C23" s="16" t="s">
        <v>30</v>
      </c>
      <c r="D23" s="25">
        <v>0.2</v>
      </c>
      <c r="F23" s="10"/>
      <c r="G23" s="10"/>
    </row>
    <row r="24" spans="1:7" ht="19.05" x14ac:dyDescent="0.25">
      <c r="A24" s="6"/>
      <c r="B24" s="27"/>
      <c r="C24" s="16" t="s">
        <v>43</v>
      </c>
      <c r="D24" s="25">
        <v>0.2</v>
      </c>
      <c r="F24" s="10"/>
      <c r="G24" s="10"/>
    </row>
    <row r="25" spans="1:7" ht="19.05" x14ac:dyDescent="0.25">
      <c r="A25" s="6"/>
      <c r="B25" s="27"/>
      <c r="C25" s="16" t="s">
        <v>31</v>
      </c>
      <c r="D25" s="25">
        <v>0.2</v>
      </c>
      <c r="F25" s="10"/>
      <c r="G25" s="10"/>
    </row>
    <row r="26" spans="1:7" ht="19.05" x14ac:dyDescent="0.25">
      <c r="A26" s="6"/>
      <c r="B26" s="27"/>
      <c r="C26" s="16" t="s">
        <v>145</v>
      </c>
      <c r="D26" s="25">
        <v>0.2</v>
      </c>
      <c r="F26" s="10"/>
      <c r="G26" s="10"/>
    </row>
    <row r="27" spans="1:7" ht="19.05" x14ac:dyDescent="0.25">
      <c r="A27" s="6"/>
      <c r="B27" s="27"/>
      <c r="C27" s="16" t="s">
        <v>12</v>
      </c>
      <c r="D27" s="25">
        <v>0.2</v>
      </c>
      <c r="F27" s="10"/>
      <c r="G27" s="10"/>
    </row>
    <row r="28" spans="1:7" s="28" customFormat="1" ht="19.05" x14ac:dyDescent="0.25">
      <c r="A28" s="26"/>
      <c r="B28" s="27"/>
      <c r="C28" s="16" t="s">
        <v>146</v>
      </c>
      <c r="D28" s="25">
        <v>0.2</v>
      </c>
      <c r="F28" s="29"/>
      <c r="G28" s="29"/>
    </row>
    <row r="29" spans="1:7" s="28" customFormat="1" ht="19.05" x14ac:dyDescent="0.25">
      <c r="A29" s="26"/>
      <c r="B29" s="27"/>
      <c r="C29" s="16" t="s">
        <v>147</v>
      </c>
      <c r="D29" s="25">
        <v>0.2</v>
      </c>
      <c r="F29" s="29"/>
      <c r="G29" s="29"/>
    </row>
    <row r="30" spans="1:7" ht="19.05" x14ac:dyDescent="0.25">
      <c r="A30" s="6"/>
      <c r="B30" s="27"/>
      <c r="C30" s="16" t="s">
        <v>122</v>
      </c>
      <c r="D30" s="25">
        <v>0.2</v>
      </c>
      <c r="F30" s="10"/>
      <c r="G30" s="10"/>
    </row>
    <row r="31" spans="1:7" ht="19.05" x14ac:dyDescent="0.25">
      <c r="A31" s="6"/>
      <c r="B31" s="27"/>
      <c r="C31" s="16" t="s">
        <v>121</v>
      </c>
      <c r="D31" s="25">
        <v>0.2</v>
      </c>
      <c r="F31" s="10"/>
      <c r="G31" s="10"/>
    </row>
    <row r="32" spans="1:7" ht="19.05" x14ac:dyDescent="0.25">
      <c r="A32" s="6"/>
      <c r="B32" s="27"/>
      <c r="C32" s="16" t="s">
        <v>87</v>
      </c>
      <c r="D32" s="25">
        <v>0.2</v>
      </c>
      <c r="F32" s="10"/>
      <c r="G32" s="10"/>
    </row>
    <row r="33" spans="1:7" ht="19.05" x14ac:dyDescent="0.25">
      <c r="A33" s="6"/>
      <c r="B33" s="27"/>
      <c r="C33" s="16" t="s">
        <v>88</v>
      </c>
      <c r="D33" s="25">
        <v>0.2</v>
      </c>
      <c r="F33" s="10"/>
      <c r="G33" s="10"/>
    </row>
    <row r="34" spans="1:7" ht="19.05" x14ac:dyDescent="0.25">
      <c r="A34" s="6"/>
      <c r="B34" s="27"/>
      <c r="C34" s="16" t="s">
        <v>89</v>
      </c>
      <c r="D34" s="25">
        <v>0.2</v>
      </c>
      <c r="F34" s="10"/>
      <c r="G34" s="10"/>
    </row>
    <row r="35" spans="1:7" ht="19.05" x14ac:dyDescent="0.25">
      <c r="A35" s="6"/>
      <c r="B35" s="27"/>
      <c r="C35" s="16" t="s">
        <v>139</v>
      </c>
      <c r="D35" s="25">
        <v>0.2</v>
      </c>
      <c r="F35" s="10"/>
      <c r="G35" s="10"/>
    </row>
    <row r="36" spans="1:7" ht="19.05" x14ac:dyDescent="0.25">
      <c r="A36" s="6"/>
      <c r="B36" s="27"/>
      <c r="C36" s="40"/>
      <c r="D36" s="25"/>
      <c r="F36" s="10"/>
      <c r="G36" s="10"/>
    </row>
    <row r="37" spans="1:7" ht="19.05" x14ac:dyDescent="0.25">
      <c r="A37" s="6"/>
      <c r="B37" s="74" t="s">
        <v>55</v>
      </c>
      <c r="C37" s="16" t="s">
        <v>57</v>
      </c>
      <c r="D37" s="25">
        <v>0.2</v>
      </c>
      <c r="F37" s="10"/>
      <c r="G37" s="10"/>
    </row>
    <row r="38" spans="1:7" ht="19.05" x14ac:dyDescent="0.25">
      <c r="A38" s="6"/>
      <c r="B38" s="27"/>
      <c r="C38" s="16"/>
      <c r="D38" s="25"/>
      <c r="F38" s="10"/>
      <c r="G38" s="10"/>
    </row>
    <row r="39" spans="1:7" ht="19.05" x14ac:dyDescent="0.25">
      <c r="A39" s="6"/>
      <c r="B39" s="74" t="s">
        <v>5</v>
      </c>
      <c r="C39" s="16" t="s">
        <v>36</v>
      </c>
      <c r="D39" s="25">
        <v>0.2</v>
      </c>
      <c r="F39" s="10"/>
      <c r="G39" s="10"/>
    </row>
    <row r="40" spans="1:7" ht="19.05" x14ac:dyDescent="0.25">
      <c r="A40" s="6"/>
      <c r="B40" s="27"/>
      <c r="C40" s="16" t="s">
        <v>30</v>
      </c>
      <c r="D40" s="25">
        <v>0.2</v>
      </c>
      <c r="F40" s="10"/>
      <c r="G40" s="10"/>
    </row>
    <row r="41" spans="1:7" ht="19.05" x14ac:dyDescent="0.25">
      <c r="A41" s="6"/>
      <c r="B41" s="27"/>
      <c r="C41" s="16" t="s">
        <v>34</v>
      </c>
      <c r="D41" s="25">
        <v>0.2</v>
      </c>
      <c r="F41" s="10"/>
      <c r="G41" s="10"/>
    </row>
    <row r="42" spans="1:7" ht="19.05" x14ac:dyDescent="0.25">
      <c r="A42" s="6"/>
      <c r="B42" s="27"/>
      <c r="C42" s="16" t="s">
        <v>39</v>
      </c>
      <c r="D42" s="25">
        <v>0.2</v>
      </c>
      <c r="F42" s="10"/>
      <c r="G42" s="10"/>
    </row>
    <row r="43" spans="1:7" ht="19.05" x14ac:dyDescent="0.25">
      <c r="A43" s="6"/>
      <c r="B43" s="27"/>
      <c r="C43" s="16" t="s">
        <v>40</v>
      </c>
      <c r="D43" s="25">
        <v>0.2</v>
      </c>
      <c r="F43" s="10"/>
      <c r="G43" s="10"/>
    </row>
    <row r="44" spans="1:7" ht="19.05" x14ac:dyDescent="0.25">
      <c r="A44" s="6"/>
      <c r="B44" s="27"/>
      <c r="C44" s="16" t="s">
        <v>41</v>
      </c>
      <c r="D44" s="25">
        <v>0.2</v>
      </c>
      <c r="F44" s="10"/>
      <c r="G44" s="10"/>
    </row>
    <row r="45" spans="1:7" ht="19.05" x14ac:dyDescent="0.25">
      <c r="A45" s="6"/>
      <c r="B45" s="27"/>
      <c r="C45" s="16" t="s">
        <v>123</v>
      </c>
      <c r="D45" s="25">
        <v>0.2</v>
      </c>
      <c r="F45" s="10"/>
      <c r="G45" s="10"/>
    </row>
    <row r="46" spans="1:7" ht="19.05" x14ac:dyDescent="0.25">
      <c r="A46" s="6"/>
      <c r="B46" s="27"/>
      <c r="C46" s="16" t="s">
        <v>121</v>
      </c>
      <c r="D46" s="25">
        <v>0.2</v>
      </c>
      <c r="F46" s="10"/>
      <c r="G46" s="10"/>
    </row>
    <row r="47" spans="1:7" ht="19.05" x14ac:dyDescent="0.25">
      <c r="A47" s="6"/>
      <c r="B47" s="27"/>
      <c r="C47" s="16" t="s">
        <v>80</v>
      </c>
      <c r="D47" s="25">
        <v>0.2</v>
      </c>
      <c r="F47" s="10"/>
      <c r="G47" s="10"/>
    </row>
    <row r="48" spans="1:7" ht="19.05" x14ac:dyDescent="0.25">
      <c r="A48" s="6"/>
      <c r="B48" s="27"/>
      <c r="C48" s="16" t="s">
        <v>140</v>
      </c>
      <c r="D48" s="25">
        <v>0.2</v>
      </c>
      <c r="F48" s="10"/>
      <c r="G48" s="10"/>
    </row>
    <row r="49" spans="1:7" ht="19.05" x14ac:dyDescent="0.25">
      <c r="A49" s="6"/>
      <c r="B49" s="27"/>
      <c r="C49" s="16"/>
      <c r="D49" s="25"/>
      <c r="F49" s="10"/>
      <c r="G49" s="10"/>
    </row>
    <row r="50" spans="1:7" ht="19.05" x14ac:dyDescent="0.25">
      <c r="A50" s="6"/>
      <c r="B50" s="74" t="s">
        <v>53</v>
      </c>
      <c r="C50" s="16" t="s">
        <v>80</v>
      </c>
      <c r="D50" s="25">
        <v>0.2</v>
      </c>
      <c r="F50" s="10"/>
      <c r="G50" s="10"/>
    </row>
    <row r="51" spans="1:7" ht="19.05" x14ac:dyDescent="0.25">
      <c r="A51" s="6"/>
      <c r="B51" s="27"/>
      <c r="C51" s="16" t="s">
        <v>141</v>
      </c>
      <c r="D51" s="25">
        <v>0.2</v>
      </c>
      <c r="F51" s="10"/>
      <c r="G51" s="10"/>
    </row>
    <row r="52" spans="1:7" ht="19.05" x14ac:dyDescent="0.25">
      <c r="A52" s="6"/>
      <c r="B52" s="27"/>
      <c r="C52" s="16"/>
      <c r="D52" s="25"/>
      <c r="F52" s="10"/>
      <c r="G52" s="10"/>
    </row>
    <row r="53" spans="1:7" ht="19.05" x14ac:dyDescent="0.25">
      <c r="A53" s="6"/>
      <c r="B53" s="74" t="s">
        <v>54</v>
      </c>
      <c r="C53" s="16" t="s">
        <v>56</v>
      </c>
      <c r="D53" s="25">
        <v>0.2</v>
      </c>
      <c r="F53" s="10"/>
      <c r="G53" s="10"/>
    </row>
    <row r="54" spans="1:7" ht="19.05" x14ac:dyDescent="0.25">
      <c r="A54" s="6"/>
      <c r="B54" s="73"/>
      <c r="C54" s="16"/>
      <c r="D54" s="25"/>
      <c r="F54" s="10"/>
      <c r="G54" s="10"/>
    </row>
    <row r="55" spans="1:7" ht="19.05" x14ac:dyDescent="0.25">
      <c r="A55" s="6"/>
      <c r="B55" s="27" t="s">
        <v>6</v>
      </c>
      <c r="C55" s="16" t="s">
        <v>36</v>
      </c>
      <c r="D55" s="25">
        <v>0.2</v>
      </c>
      <c r="F55" s="10"/>
      <c r="G55" s="10"/>
    </row>
    <row r="56" spans="1:7" ht="19.05" x14ac:dyDescent="0.25">
      <c r="A56" s="6"/>
      <c r="B56" s="27"/>
      <c r="C56" s="16" t="s">
        <v>30</v>
      </c>
      <c r="D56" s="25">
        <v>0.2</v>
      </c>
      <c r="F56" s="10"/>
      <c r="G56" s="10"/>
    </row>
    <row r="57" spans="1:7" ht="19.05" x14ac:dyDescent="0.25">
      <c r="A57" s="6"/>
      <c r="B57" s="27"/>
      <c r="C57" s="11" t="s">
        <v>124</v>
      </c>
      <c r="D57" s="15">
        <v>0.2</v>
      </c>
      <c r="F57" s="10"/>
      <c r="G57" s="10"/>
    </row>
    <row r="58" spans="1:7" ht="19.05" x14ac:dyDescent="0.25">
      <c r="A58" s="6"/>
      <c r="B58" s="27"/>
      <c r="C58" s="11"/>
      <c r="D58" s="15"/>
      <c r="F58" s="10"/>
      <c r="G58" s="10"/>
    </row>
    <row r="59" spans="1:7" ht="19.05" x14ac:dyDescent="0.25">
      <c r="A59" s="6"/>
      <c r="B59" s="74" t="s">
        <v>125</v>
      </c>
      <c r="C59" s="11" t="s">
        <v>36</v>
      </c>
      <c r="D59" s="15">
        <v>0.2</v>
      </c>
      <c r="F59" s="10"/>
      <c r="G59" s="10"/>
    </row>
    <row r="60" spans="1:7" ht="19.05" x14ac:dyDescent="0.25">
      <c r="A60" s="6"/>
      <c r="B60" s="27"/>
      <c r="C60" s="11" t="s">
        <v>124</v>
      </c>
      <c r="D60" s="15">
        <v>0.2</v>
      </c>
      <c r="F60" s="10"/>
      <c r="G60" s="10"/>
    </row>
    <row r="61" spans="1:7" ht="19.05" x14ac:dyDescent="0.25">
      <c r="A61" s="6"/>
      <c r="B61" s="73"/>
      <c r="C61" s="11"/>
      <c r="D61" s="15"/>
      <c r="F61" s="10"/>
      <c r="G61" s="10"/>
    </row>
    <row r="62" spans="1:7" ht="19.05" x14ac:dyDescent="0.25">
      <c r="A62" s="6"/>
      <c r="B62" s="27" t="s">
        <v>58</v>
      </c>
      <c r="C62" s="16" t="s">
        <v>36</v>
      </c>
      <c r="D62" s="25">
        <v>0.2</v>
      </c>
      <c r="F62" s="10"/>
      <c r="G62" s="10"/>
    </row>
    <row r="63" spans="1:7" ht="19.05" x14ac:dyDescent="0.25">
      <c r="A63" s="6"/>
      <c r="B63" s="27"/>
      <c r="C63" s="16" t="s">
        <v>56</v>
      </c>
      <c r="D63" s="25">
        <v>0.2</v>
      </c>
      <c r="F63" s="10"/>
      <c r="G63" s="10"/>
    </row>
    <row r="64" spans="1:7" ht="19.05" x14ac:dyDescent="0.25">
      <c r="A64" s="6"/>
      <c r="B64" s="73"/>
      <c r="C64" s="16"/>
      <c r="D64" s="25"/>
      <c r="F64" s="10"/>
      <c r="G64" s="10"/>
    </row>
    <row r="65" spans="1:7" ht="19.05" x14ac:dyDescent="0.25">
      <c r="A65" s="6"/>
      <c r="B65" s="27" t="s">
        <v>138</v>
      </c>
      <c r="C65" s="16" t="s">
        <v>36</v>
      </c>
      <c r="D65" s="25">
        <v>0.2</v>
      </c>
      <c r="F65" s="10"/>
      <c r="G65" s="10"/>
    </row>
    <row r="66" spans="1:7" ht="19.05" x14ac:dyDescent="0.25">
      <c r="A66" s="6"/>
      <c r="B66" s="27"/>
      <c r="C66" s="16" t="s">
        <v>128</v>
      </c>
      <c r="D66" s="25">
        <v>0.2</v>
      </c>
      <c r="F66" s="10"/>
      <c r="G66" s="10"/>
    </row>
    <row r="67" spans="1:7" ht="19.7" thickBot="1" x14ac:dyDescent="0.3">
      <c r="A67" s="7"/>
      <c r="B67" s="75"/>
      <c r="C67" s="41"/>
      <c r="D67" s="42"/>
      <c r="F67" s="10"/>
      <c r="G67" s="10"/>
    </row>
    <row r="68" spans="1:7" ht="19.05" x14ac:dyDescent="0.25">
      <c r="A68" s="8" t="s">
        <v>15</v>
      </c>
      <c r="B68" s="76" t="s">
        <v>15</v>
      </c>
      <c r="C68" s="50" t="s">
        <v>36</v>
      </c>
      <c r="D68" s="51">
        <v>0.2</v>
      </c>
      <c r="F68" s="10"/>
      <c r="G68" s="10"/>
    </row>
    <row r="69" spans="1:7" ht="19.05" x14ac:dyDescent="0.25">
      <c r="A69" s="8"/>
      <c r="B69" s="76"/>
      <c r="C69" s="80" t="s">
        <v>107</v>
      </c>
      <c r="D69" s="81">
        <v>0.5</v>
      </c>
      <c r="F69" s="10"/>
      <c r="G69" s="10"/>
    </row>
    <row r="70" spans="1:7" ht="19.05" x14ac:dyDescent="0.25">
      <c r="A70" s="8"/>
      <c r="B70" s="76"/>
      <c r="C70" s="43" t="s">
        <v>26</v>
      </c>
      <c r="D70" s="44">
        <v>0.2</v>
      </c>
      <c r="F70" s="10"/>
      <c r="G70" s="10"/>
    </row>
    <row r="71" spans="1:7" ht="19.05" x14ac:dyDescent="0.25">
      <c r="A71" s="8"/>
      <c r="B71" s="76"/>
      <c r="C71" s="45" t="s">
        <v>37</v>
      </c>
      <c r="D71" s="46">
        <v>0.2</v>
      </c>
      <c r="F71" s="10"/>
      <c r="G71" s="10"/>
    </row>
    <row r="72" spans="1:7" ht="19.05" x14ac:dyDescent="0.25">
      <c r="A72" s="8"/>
      <c r="B72" s="76"/>
      <c r="C72" s="45" t="s">
        <v>38</v>
      </c>
      <c r="D72" s="46">
        <v>0.2</v>
      </c>
      <c r="F72" s="10"/>
      <c r="G72" s="10"/>
    </row>
    <row r="73" spans="1:7" ht="19.05" x14ac:dyDescent="0.25">
      <c r="A73" s="8"/>
      <c r="B73" s="76"/>
      <c r="C73" s="45" t="s">
        <v>27</v>
      </c>
      <c r="D73" s="46">
        <v>0.2</v>
      </c>
      <c r="F73" s="10"/>
      <c r="G73" s="10"/>
    </row>
    <row r="74" spans="1:7" ht="19.05" x14ac:dyDescent="0.25">
      <c r="A74" s="8"/>
      <c r="B74" s="76"/>
      <c r="C74" s="43" t="s">
        <v>28</v>
      </c>
      <c r="D74" s="44">
        <v>0.2</v>
      </c>
      <c r="F74" s="10"/>
      <c r="G74" s="10"/>
    </row>
    <row r="75" spans="1:7" ht="19.05" x14ac:dyDescent="0.25">
      <c r="A75" s="8"/>
      <c r="B75" s="76"/>
      <c r="C75" s="43" t="s">
        <v>29</v>
      </c>
      <c r="D75" s="44">
        <v>0.2</v>
      </c>
      <c r="F75" s="10"/>
      <c r="G75" s="10"/>
    </row>
    <row r="76" spans="1:7" ht="19.05" x14ac:dyDescent="0.25">
      <c r="A76" s="8"/>
      <c r="B76" s="76"/>
      <c r="C76" s="43" t="s">
        <v>12</v>
      </c>
      <c r="D76" s="44">
        <v>0.2</v>
      </c>
      <c r="F76" s="10"/>
      <c r="G76" s="10"/>
    </row>
    <row r="77" spans="1:7" ht="19.7" thickBot="1" x14ac:dyDescent="0.3">
      <c r="A77" s="5"/>
      <c r="B77" s="71"/>
      <c r="C77" s="38" t="s">
        <v>32</v>
      </c>
      <c r="D77" s="12">
        <v>0.5</v>
      </c>
      <c r="F77" s="10"/>
      <c r="G77" s="10"/>
    </row>
    <row r="78" spans="1:7" ht="19.05" x14ac:dyDescent="0.25">
      <c r="A78" s="23" t="s">
        <v>10</v>
      </c>
      <c r="B78" s="72" t="s">
        <v>16</v>
      </c>
      <c r="C78" s="39" t="s">
        <v>36</v>
      </c>
      <c r="D78" s="13">
        <v>0.5</v>
      </c>
      <c r="F78" s="10"/>
      <c r="G78" s="10"/>
    </row>
    <row r="79" spans="1:7" ht="19.05" x14ac:dyDescent="0.25">
      <c r="A79" s="6"/>
      <c r="B79" s="27"/>
      <c r="C79" s="11" t="s">
        <v>17</v>
      </c>
      <c r="D79" s="15">
        <v>0.5</v>
      </c>
      <c r="F79" s="10"/>
      <c r="G79" s="10"/>
    </row>
    <row r="80" spans="1:7" ht="19.05" x14ac:dyDescent="0.25">
      <c r="A80" s="6"/>
      <c r="B80" s="74" t="s">
        <v>129</v>
      </c>
      <c r="C80" s="16" t="s">
        <v>36</v>
      </c>
      <c r="D80" s="25">
        <v>0.5</v>
      </c>
      <c r="F80" s="10"/>
      <c r="G80" s="10"/>
    </row>
    <row r="81" spans="1:7" ht="19.05" x14ac:dyDescent="0.25">
      <c r="A81" s="6"/>
      <c r="B81" s="27"/>
      <c r="C81" s="16" t="s">
        <v>128</v>
      </c>
      <c r="D81" s="25">
        <v>0.5</v>
      </c>
      <c r="F81" s="10"/>
      <c r="G81" s="10"/>
    </row>
    <row r="82" spans="1:7" ht="19.05" x14ac:dyDescent="0.25">
      <c r="A82" s="6"/>
      <c r="B82" s="27"/>
      <c r="C82" s="21"/>
      <c r="D82" s="22"/>
      <c r="F82" s="10"/>
      <c r="G82" s="10"/>
    </row>
    <row r="83" spans="1:7" ht="19.05" x14ac:dyDescent="0.25">
      <c r="A83" s="6"/>
      <c r="B83" s="74" t="s">
        <v>33</v>
      </c>
      <c r="C83" s="47" t="s">
        <v>36</v>
      </c>
      <c r="D83" s="9">
        <v>0.5</v>
      </c>
      <c r="F83" s="10"/>
      <c r="G83" s="10"/>
    </row>
    <row r="84" spans="1:7" s="28" customFormat="1" ht="19.05" x14ac:dyDescent="0.25">
      <c r="A84" s="26"/>
      <c r="B84" s="27"/>
      <c r="C84" s="16" t="s">
        <v>80</v>
      </c>
      <c r="D84" s="25">
        <v>0.5</v>
      </c>
      <c r="F84" s="29"/>
      <c r="G84" s="29"/>
    </row>
    <row r="85" spans="1:7" s="28" customFormat="1" ht="19.05" x14ac:dyDescent="0.25">
      <c r="A85" s="26"/>
      <c r="B85" s="27"/>
      <c r="C85" s="16" t="s">
        <v>91</v>
      </c>
      <c r="D85" s="25">
        <v>0.5</v>
      </c>
      <c r="F85" s="29"/>
      <c r="G85" s="29"/>
    </row>
    <row r="86" spans="1:7" s="28" customFormat="1" ht="19.05" x14ac:dyDescent="0.25">
      <c r="A86" s="26"/>
      <c r="B86" s="27"/>
      <c r="C86" s="16" t="s">
        <v>93</v>
      </c>
      <c r="D86" s="25">
        <v>0.5</v>
      </c>
      <c r="F86" s="29"/>
      <c r="G86" s="29"/>
    </row>
    <row r="87" spans="1:7" s="28" customFormat="1" ht="19.05" x14ac:dyDescent="0.25">
      <c r="A87" s="26"/>
      <c r="B87" s="27"/>
      <c r="C87" s="16" t="s">
        <v>126</v>
      </c>
      <c r="D87" s="25">
        <v>0.5</v>
      </c>
      <c r="F87" s="29"/>
      <c r="G87" s="29"/>
    </row>
    <row r="88" spans="1:7" s="28" customFormat="1" ht="19.05" x14ac:dyDescent="0.25">
      <c r="A88" s="26"/>
      <c r="B88" s="27"/>
      <c r="C88" s="16" t="s">
        <v>127</v>
      </c>
      <c r="D88" s="25">
        <v>0.5</v>
      </c>
      <c r="F88" s="29"/>
      <c r="G88" s="29"/>
    </row>
    <row r="89" spans="1:7" s="28" customFormat="1" ht="19.05" x14ac:dyDescent="0.25">
      <c r="A89" s="26"/>
      <c r="B89" s="27"/>
      <c r="C89" s="16"/>
      <c r="D89" s="25"/>
      <c r="F89" s="29"/>
      <c r="G89" s="29"/>
    </row>
    <row r="90" spans="1:7" s="28" customFormat="1" ht="19.05" x14ac:dyDescent="0.25">
      <c r="A90" s="26"/>
      <c r="B90" s="74" t="s">
        <v>130</v>
      </c>
      <c r="C90" s="16" t="s">
        <v>36</v>
      </c>
      <c r="D90" s="25">
        <v>0.5</v>
      </c>
      <c r="F90" s="29"/>
      <c r="G90" s="29"/>
    </row>
    <row r="91" spans="1:7" ht="19.05" x14ac:dyDescent="0.25">
      <c r="A91" s="6"/>
      <c r="B91" s="27"/>
      <c r="C91" s="16" t="s">
        <v>128</v>
      </c>
      <c r="D91" s="25">
        <v>0.5</v>
      </c>
      <c r="F91" s="10"/>
      <c r="G91" s="10"/>
    </row>
    <row r="92" spans="1:7" s="28" customFormat="1" ht="19.05" x14ac:dyDescent="0.25">
      <c r="A92" s="26"/>
      <c r="B92" s="27"/>
      <c r="C92" s="47"/>
      <c r="D92" s="9"/>
      <c r="F92" s="29"/>
      <c r="G92" s="29"/>
    </row>
    <row r="93" spans="1:7" s="28" customFormat="1" ht="19.05" x14ac:dyDescent="0.25">
      <c r="A93" s="26"/>
      <c r="B93" s="74" t="s">
        <v>92</v>
      </c>
      <c r="C93" s="47" t="s">
        <v>36</v>
      </c>
      <c r="D93" s="9">
        <v>0.5</v>
      </c>
      <c r="F93" s="29"/>
      <c r="G93" s="29"/>
    </row>
    <row r="94" spans="1:7" s="28" customFormat="1" ht="19.05" x14ac:dyDescent="0.25">
      <c r="A94" s="26"/>
      <c r="B94" s="27"/>
      <c r="C94" s="16" t="s">
        <v>90</v>
      </c>
      <c r="D94" s="9">
        <v>0.5</v>
      </c>
      <c r="F94" s="29"/>
      <c r="G94" s="29"/>
    </row>
    <row r="95" spans="1:7" s="28" customFormat="1" ht="19.05" x14ac:dyDescent="0.25">
      <c r="A95" s="26"/>
      <c r="B95" s="27"/>
      <c r="C95" s="16" t="s">
        <v>144</v>
      </c>
      <c r="D95" s="9">
        <v>0.2</v>
      </c>
      <c r="F95" s="29"/>
      <c r="G95" s="29"/>
    </row>
    <row r="96" spans="1:7" s="28" customFormat="1" ht="19.05" x14ac:dyDescent="0.25">
      <c r="A96" s="26"/>
      <c r="B96" s="27"/>
      <c r="C96" s="16"/>
      <c r="D96" s="9"/>
      <c r="F96" s="29"/>
      <c r="G96" s="29"/>
    </row>
    <row r="97" spans="1:7" s="28" customFormat="1" ht="19.05" x14ac:dyDescent="0.25">
      <c r="A97" s="26"/>
      <c r="B97" s="74" t="s">
        <v>94</v>
      </c>
      <c r="C97" s="47" t="s">
        <v>36</v>
      </c>
      <c r="D97" s="9">
        <v>0.5</v>
      </c>
      <c r="F97" s="29"/>
      <c r="G97" s="29"/>
    </row>
    <row r="98" spans="1:7" s="28" customFormat="1" ht="19.05" x14ac:dyDescent="0.25">
      <c r="A98" s="26"/>
      <c r="B98" s="27"/>
      <c r="C98" s="16" t="s">
        <v>90</v>
      </c>
      <c r="D98" s="9">
        <v>0.5</v>
      </c>
      <c r="F98" s="29"/>
      <c r="G98" s="29"/>
    </row>
    <row r="99" spans="1:7" s="28" customFormat="1" ht="19.05" x14ac:dyDescent="0.25">
      <c r="A99" s="26"/>
      <c r="B99" s="27"/>
      <c r="C99" s="16"/>
      <c r="D99" s="9"/>
      <c r="F99" s="29"/>
      <c r="G99" s="29"/>
    </row>
    <row r="100" spans="1:7" s="28" customFormat="1" ht="19.05" x14ac:dyDescent="0.25">
      <c r="A100" s="26"/>
      <c r="B100" s="74" t="s">
        <v>66</v>
      </c>
      <c r="C100" s="16" t="s">
        <v>90</v>
      </c>
      <c r="D100" s="9">
        <v>0.5</v>
      </c>
      <c r="F100" s="29"/>
      <c r="G100" s="29"/>
    </row>
    <row r="101" spans="1:7" s="28" customFormat="1" ht="19.05" x14ac:dyDescent="0.25">
      <c r="A101" s="26"/>
      <c r="B101" s="27"/>
      <c r="C101" s="16"/>
      <c r="D101" s="9"/>
      <c r="F101" s="29"/>
      <c r="G101" s="29"/>
    </row>
    <row r="102" spans="1:7" s="28" customFormat="1" ht="19.05" x14ac:dyDescent="0.25">
      <c r="A102" s="26"/>
      <c r="B102" s="74" t="s">
        <v>95</v>
      </c>
      <c r="C102" s="16" t="s">
        <v>90</v>
      </c>
      <c r="D102" s="9">
        <v>0.5</v>
      </c>
      <c r="F102" s="29"/>
      <c r="G102" s="29"/>
    </row>
    <row r="103" spans="1:7" s="28" customFormat="1" ht="19.05" x14ac:dyDescent="0.25">
      <c r="A103" s="26"/>
      <c r="B103" s="27"/>
      <c r="C103" s="16" t="s">
        <v>128</v>
      </c>
      <c r="D103" s="25">
        <v>0.5</v>
      </c>
      <c r="F103" s="29"/>
      <c r="G103" s="29"/>
    </row>
    <row r="104" spans="1:7" ht="19.05" x14ac:dyDescent="0.25">
      <c r="A104" s="6"/>
      <c r="B104" s="27"/>
      <c r="C104" s="16"/>
      <c r="D104" s="9"/>
      <c r="F104" s="10"/>
      <c r="G104" s="10"/>
    </row>
    <row r="105" spans="1:7" ht="19.05" x14ac:dyDescent="0.25">
      <c r="A105" s="6"/>
      <c r="B105" s="74" t="s">
        <v>77</v>
      </c>
      <c r="C105" s="16" t="s">
        <v>80</v>
      </c>
      <c r="D105" s="25">
        <v>0.5</v>
      </c>
      <c r="F105" s="10"/>
      <c r="G105" s="10"/>
    </row>
    <row r="106" spans="1:7" ht="19.05" x14ac:dyDescent="0.25">
      <c r="A106" s="6"/>
      <c r="B106" s="27"/>
      <c r="C106" s="16" t="s">
        <v>128</v>
      </c>
      <c r="D106" s="25">
        <v>0.5</v>
      </c>
      <c r="F106" s="10"/>
      <c r="G106" s="10"/>
    </row>
    <row r="107" spans="1:7" ht="19.05" x14ac:dyDescent="0.25">
      <c r="A107" s="6"/>
      <c r="B107" s="27"/>
      <c r="C107" s="16"/>
      <c r="D107" s="25"/>
      <c r="F107" s="10"/>
      <c r="G107" s="10"/>
    </row>
    <row r="108" spans="1:7" ht="19.05" x14ac:dyDescent="0.25">
      <c r="A108" s="6"/>
      <c r="B108" s="74" t="s">
        <v>78</v>
      </c>
      <c r="C108" s="16" t="s">
        <v>80</v>
      </c>
      <c r="D108" s="25">
        <v>0.5</v>
      </c>
      <c r="F108" s="10"/>
      <c r="G108" s="10"/>
    </row>
    <row r="109" spans="1:7" ht="19.05" x14ac:dyDescent="0.25">
      <c r="A109" s="6"/>
      <c r="B109" s="27"/>
      <c r="C109" s="16"/>
      <c r="D109" s="25"/>
      <c r="F109" s="10"/>
      <c r="G109" s="10"/>
    </row>
    <row r="110" spans="1:7" ht="19.05" x14ac:dyDescent="0.25">
      <c r="A110" s="6"/>
      <c r="B110" s="74" t="s">
        <v>79</v>
      </c>
      <c r="C110" s="16" t="s">
        <v>80</v>
      </c>
      <c r="D110" s="25">
        <v>0.5</v>
      </c>
      <c r="F110" s="10"/>
      <c r="G110" s="10"/>
    </row>
    <row r="111" spans="1:7" ht="19.05" x14ac:dyDescent="0.25">
      <c r="A111" s="6"/>
      <c r="B111" s="27"/>
      <c r="C111" s="21"/>
      <c r="D111" s="22"/>
      <c r="F111" s="10"/>
      <c r="G111" s="10"/>
    </row>
    <row r="112" spans="1:7" ht="19.05" x14ac:dyDescent="0.25">
      <c r="A112" s="6"/>
      <c r="B112" s="74" t="s">
        <v>75</v>
      </c>
      <c r="C112" s="16" t="s">
        <v>76</v>
      </c>
      <c r="D112" s="25">
        <v>0.5</v>
      </c>
      <c r="F112" s="10"/>
      <c r="G112" s="10"/>
    </row>
    <row r="113" spans="1:7" ht="19.05" x14ac:dyDescent="0.25">
      <c r="A113" s="6"/>
      <c r="B113" s="27"/>
      <c r="C113" s="16" t="s">
        <v>128</v>
      </c>
      <c r="D113" s="25">
        <v>0.5</v>
      </c>
      <c r="F113" s="10"/>
      <c r="G113" s="10"/>
    </row>
    <row r="114" spans="1:7" ht="19.05" x14ac:dyDescent="0.25">
      <c r="A114" s="6"/>
      <c r="B114" s="27"/>
      <c r="C114" s="21"/>
      <c r="D114" s="22"/>
      <c r="F114" s="10"/>
      <c r="G114" s="10"/>
    </row>
    <row r="115" spans="1:7" ht="19.05" x14ac:dyDescent="0.25">
      <c r="A115" s="6"/>
      <c r="B115" s="74" t="s">
        <v>18</v>
      </c>
      <c r="C115" s="16" t="s">
        <v>19</v>
      </c>
      <c r="D115" s="25">
        <v>0.5</v>
      </c>
      <c r="F115" s="10"/>
      <c r="G115" s="10"/>
    </row>
    <row r="116" spans="1:7" ht="19.7" thickBot="1" x14ac:dyDescent="0.3">
      <c r="A116" s="7"/>
      <c r="B116" s="75"/>
      <c r="C116" s="48" t="s">
        <v>12</v>
      </c>
      <c r="D116" s="49">
        <v>0.5</v>
      </c>
      <c r="F116" s="10"/>
      <c r="G116" s="10"/>
    </row>
    <row r="117" spans="1:7" ht="19.05" x14ac:dyDescent="0.25">
      <c r="A117" s="8" t="s">
        <v>11</v>
      </c>
      <c r="B117" s="76" t="s">
        <v>11</v>
      </c>
      <c r="C117" s="50" t="s">
        <v>36</v>
      </c>
      <c r="D117" s="51">
        <v>0.2</v>
      </c>
      <c r="F117" s="10"/>
      <c r="G117" s="10"/>
    </row>
    <row r="118" spans="1:7" ht="19.05" x14ac:dyDescent="0.25">
      <c r="A118" s="8"/>
      <c r="B118" s="76"/>
      <c r="C118" s="45" t="s">
        <v>22</v>
      </c>
      <c r="D118" s="46">
        <v>0.2</v>
      </c>
      <c r="F118" s="10"/>
      <c r="G118" s="10"/>
    </row>
    <row r="119" spans="1:7" ht="19.05" x14ac:dyDescent="0.25">
      <c r="A119" s="8"/>
      <c r="B119" s="76"/>
      <c r="C119" s="43" t="s">
        <v>23</v>
      </c>
      <c r="D119" s="44">
        <v>0.2</v>
      </c>
      <c r="F119" s="10"/>
      <c r="G119" s="10"/>
    </row>
    <row r="120" spans="1:7" ht="19.05" x14ac:dyDescent="0.25">
      <c r="A120" s="8"/>
      <c r="B120" s="76"/>
      <c r="C120" s="43" t="s">
        <v>24</v>
      </c>
      <c r="D120" s="44">
        <v>0.2</v>
      </c>
      <c r="F120" s="10"/>
      <c r="G120" s="10"/>
    </row>
    <row r="121" spans="1:7" ht="19.05" x14ac:dyDescent="0.25">
      <c r="A121" s="8"/>
      <c r="B121" s="76"/>
      <c r="C121" s="43" t="s">
        <v>25</v>
      </c>
      <c r="D121" s="44">
        <v>0.2</v>
      </c>
      <c r="F121" s="10"/>
      <c r="G121" s="10"/>
    </row>
    <row r="122" spans="1:7" ht="19.05" x14ac:dyDescent="0.25">
      <c r="A122" s="8"/>
      <c r="B122" s="76"/>
      <c r="C122" s="43" t="s">
        <v>144</v>
      </c>
      <c r="D122" s="44">
        <v>0.2</v>
      </c>
      <c r="F122" s="10"/>
      <c r="G122" s="10"/>
    </row>
    <row r="123" spans="1:7" ht="19.7" thickBot="1" x14ac:dyDescent="0.3">
      <c r="A123" s="5"/>
      <c r="B123" s="71"/>
      <c r="C123" s="38" t="s">
        <v>56</v>
      </c>
      <c r="D123" s="12">
        <v>0.2</v>
      </c>
      <c r="F123" s="10"/>
      <c r="G123" s="10"/>
    </row>
    <row r="124" spans="1:7" ht="19.7" thickBot="1" x14ac:dyDescent="0.3">
      <c r="A124" s="7" t="s">
        <v>20</v>
      </c>
      <c r="B124" s="75" t="s">
        <v>20</v>
      </c>
      <c r="C124" s="41" t="s">
        <v>21</v>
      </c>
      <c r="D124" s="42">
        <v>0.8</v>
      </c>
      <c r="F124" s="10"/>
      <c r="G124" s="10"/>
    </row>
    <row r="125" spans="1:7" ht="19.05" x14ac:dyDescent="0.25">
      <c r="A125" s="8" t="s">
        <v>45</v>
      </c>
      <c r="B125" s="76" t="s">
        <v>44</v>
      </c>
      <c r="C125" s="53" t="s">
        <v>46</v>
      </c>
      <c r="D125" s="54" t="s">
        <v>49</v>
      </c>
    </row>
    <row r="126" spans="1:7" ht="16.3" x14ac:dyDescent="0.25">
      <c r="A126" s="19"/>
      <c r="B126" s="82"/>
      <c r="C126" s="55" t="s">
        <v>47</v>
      </c>
      <c r="D126" s="52" t="s">
        <v>49</v>
      </c>
    </row>
    <row r="127" spans="1:7" ht="17" thickBot="1" x14ac:dyDescent="0.3">
      <c r="A127" s="19"/>
      <c r="B127" s="82"/>
      <c r="C127" s="56" t="s">
        <v>48</v>
      </c>
      <c r="D127" s="57" t="s">
        <v>49</v>
      </c>
    </row>
    <row r="128" spans="1:7" ht="19.05" x14ac:dyDescent="0.25">
      <c r="A128" s="95" t="s">
        <v>50</v>
      </c>
      <c r="B128" s="101" t="s">
        <v>51</v>
      </c>
      <c r="C128" s="97" t="s">
        <v>52</v>
      </c>
      <c r="D128" s="96">
        <v>0.5</v>
      </c>
    </row>
    <row r="129" spans="1:7" s="28" customFormat="1" ht="19.05" x14ac:dyDescent="0.25">
      <c r="A129" s="26"/>
      <c r="B129" s="100" t="s">
        <v>142</v>
      </c>
      <c r="C129" s="16" t="s">
        <v>128</v>
      </c>
      <c r="D129" s="25">
        <v>0.5</v>
      </c>
      <c r="F129" s="29"/>
      <c r="G129" s="29"/>
    </row>
    <row r="130" spans="1:7" s="28" customFormat="1" ht="19.05" x14ac:dyDescent="0.25">
      <c r="A130" s="26"/>
      <c r="B130" s="100" t="s">
        <v>143</v>
      </c>
      <c r="C130" s="16" t="s">
        <v>144</v>
      </c>
      <c r="D130" s="25">
        <v>0.5</v>
      </c>
      <c r="F130" s="29"/>
      <c r="G130" s="29"/>
    </row>
    <row r="131" spans="1:7" ht="19.7" thickBot="1" x14ac:dyDescent="0.3">
      <c r="A131" s="99"/>
      <c r="B131" s="98"/>
      <c r="C131" s="98"/>
      <c r="D131" s="49"/>
    </row>
    <row r="132" spans="1:7" ht="19.05" x14ac:dyDescent="0.25">
      <c r="A132" s="8" t="s">
        <v>60</v>
      </c>
      <c r="B132" s="53"/>
      <c r="C132" s="53"/>
      <c r="D132" s="60"/>
    </row>
    <row r="133" spans="1:7" ht="16.3" x14ac:dyDescent="0.25">
      <c r="A133" s="19"/>
      <c r="B133" s="62" t="s">
        <v>20</v>
      </c>
      <c r="C133" s="55" t="s">
        <v>69</v>
      </c>
      <c r="D133" s="61">
        <v>0.8</v>
      </c>
    </row>
    <row r="134" spans="1:7" ht="16.3" x14ac:dyDescent="0.25">
      <c r="A134" s="19"/>
      <c r="B134" s="62" t="s">
        <v>96</v>
      </c>
      <c r="C134" s="55" t="s">
        <v>97</v>
      </c>
      <c r="D134" s="61">
        <v>0.5</v>
      </c>
    </row>
    <row r="135" spans="1:7" ht="16.3" x14ac:dyDescent="0.25">
      <c r="A135" s="19"/>
      <c r="B135" s="62" t="s">
        <v>96</v>
      </c>
      <c r="C135" s="55" t="s">
        <v>99</v>
      </c>
      <c r="D135" s="61">
        <v>0.5</v>
      </c>
    </row>
    <row r="136" spans="1:7" ht="16.3" x14ac:dyDescent="0.25">
      <c r="A136" s="19"/>
      <c r="B136" s="62" t="s">
        <v>11</v>
      </c>
      <c r="C136" s="55" t="s">
        <v>97</v>
      </c>
      <c r="D136" s="61">
        <v>0.2</v>
      </c>
    </row>
    <row r="137" spans="1:7" ht="16.3" x14ac:dyDescent="0.25">
      <c r="A137" s="19"/>
      <c r="B137" s="62" t="s">
        <v>98</v>
      </c>
      <c r="C137" s="55" t="s">
        <v>99</v>
      </c>
      <c r="D137" s="61">
        <v>0.5</v>
      </c>
    </row>
    <row r="138" spans="1:7" ht="16.3" x14ac:dyDescent="0.25">
      <c r="A138" s="19"/>
      <c r="B138" s="62" t="s">
        <v>92</v>
      </c>
      <c r="C138" s="55" t="s">
        <v>100</v>
      </c>
      <c r="D138" s="61">
        <v>0.5</v>
      </c>
    </row>
    <row r="139" spans="1:7" ht="16.3" x14ac:dyDescent="0.25">
      <c r="A139" s="19"/>
      <c r="B139" s="62" t="s">
        <v>20</v>
      </c>
      <c r="C139" s="55" t="s">
        <v>101</v>
      </c>
      <c r="D139" s="61">
        <v>0.8</v>
      </c>
    </row>
    <row r="140" spans="1:7" ht="16.3" x14ac:dyDescent="0.25">
      <c r="A140" s="19"/>
      <c r="B140" s="62" t="s">
        <v>33</v>
      </c>
      <c r="C140" s="55" t="s">
        <v>102</v>
      </c>
      <c r="D140" s="61">
        <v>0.5</v>
      </c>
    </row>
    <row r="141" spans="1:7" ht="16.3" x14ac:dyDescent="0.25">
      <c r="A141" s="19"/>
      <c r="B141" s="62" t="s">
        <v>3</v>
      </c>
      <c r="C141" s="55" t="s">
        <v>103</v>
      </c>
      <c r="D141" s="61">
        <v>0.2</v>
      </c>
    </row>
    <row r="142" spans="1:7" ht="16.3" x14ac:dyDescent="0.25">
      <c r="A142" s="19"/>
      <c r="B142" s="62" t="s">
        <v>61</v>
      </c>
      <c r="C142" s="62" t="s">
        <v>71</v>
      </c>
      <c r="D142" s="61">
        <v>0.5</v>
      </c>
    </row>
    <row r="143" spans="1:7" ht="16.3" x14ac:dyDescent="0.25">
      <c r="A143" s="19"/>
      <c r="B143" s="62" t="s">
        <v>62</v>
      </c>
      <c r="C143" s="62" t="s">
        <v>71</v>
      </c>
      <c r="D143" s="61">
        <v>0.5</v>
      </c>
    </row>
    <row r="144" spans="1:7" ht="16.3" x14ac:dyDescent="0.25">
      <c r="A144" s="19"/>
      <c r="B144" s="63" t="s">
        <v>63</v>
      </c>
      <c r="C144" s="63" t="s">
        <v>71</v>
      </c>
      <c r="D144" s="64">
        <v>0.5</v>
      </c>
    </row>
    <row r="145" spans="1:7" ht="16.3" x14ac:dyDescent="0.25">
      <c r="A145" s="19"/>
      <c r="B145" s="62" t="s">
        <v>64</v>
      </c>
      <c r="C145" s="62" t="s">
        <v>71</v>
      </c>
      <c r="D145" s="61">
        <v>0.8</v>
      </c>
    </row>
    <row r="146" spans="1:7" ht="16.3" x14ac:dyDescent="0.25">
      <c r="A146" s="19"/>
      <c r="B146" s="62" t="s">
        <v>65</v>
      </c>
      <c r="C146" s="62" t="s">
        <v>71</v>
      </c>
      <c r="D146" s="61">
        <v>0.5</v>
      </c>
    </row>
    <row r="147" spans="1:7" ht="16.3" x14ac:dyDescent="0.25">
      <c r="A147" s="19"/>
      <c r="B147" s="62" t="s">
        <v>66</v>
      </c>
      <c r="C147" s="62" t="s">
        <v>71</v>
      </c>
      <c r="D147" s="61">
        <v>0.5</v>
      </c>
    </row>
    <row r="148" spans="1:7" ht="16.3" x14ac:dyDescent="0.25">
      <c r="A148" s="19"/>
      <c r="B148" s="62" t="s">
        <v>67</v>
      </c>
      <c r="C148" s="62" t="s">
        <v>104</v>
      </c>
      <c r="D148" s="61">
        <v>0.5</v>
      </c>
    </row>
    <row r="149" spans="1:7" ht="16.3" x14ac:dyDescent="0.25">
      <c r="A149" s="19"/>
      <c r="B149" s="79" t="s">
        <v>4</v>
      </c>
      <c r="C149" s="62" t="s">
        <v>105</v>
      </c>
      <c r="D149" s="61">
        <v>0.2</v>
      </c>
    </row>
    <row r="150" spans="1:7" ht="16.3" x14ac:dyDescent="0.25">
      <c r="A150" s="19"/>
      <c r="B150" s="79" t="s">
        <v>11</v>
      </c>
      <c r="C150" s="62" t="s">
        <v>106</v>
      </c>
      <c r="D150" s="61">
        <v>0.5</v>
      </c>
    </row>
    <row r="151" spans="1:7" ht="17" thickBot="1" x14ac:dyDescent="0.3">
      <c r="A151" s="20"/>
      <c r="B151" s="78" t="s">
        <v>68</v>
      </c>
      <c r="C151" s="65" t="s">
        <v>71</v>
      </c>
      <c r="D151" s="66">
        <v>0.5</v>
      </c>
    </row>
    <row r="152" spans="1:7" ht="19.7" thickBot="1" x14ac:dyDescent="0.3">
      <c r="A152" s="17" t="s">
        <v>72</v>
      </c>
      <c r="B152" s="77" t="s">
        <v>73</v>
      </c>
      <c r="C152" s="58" t="s">
        <v>74</v>
      </c>
      <c r="D152" s="59">
        <v>0.5</v>
      </c>
    </row>
    <row r="153" spans="1:7" ht="19.7" thickBot="1" x14ac:dyDescent="0.3">
      <c r="A153" s="24" t="s">
        <v>81</v>
      </c>
      <c r="B153" s="67" t="s">
        <v>82</v>
      </c>
      <c r="C153" s="67" t="s">
        <v>83</v>
      </c>
      <c r="D153" s="68">
        <v>0.5</v>
      </c>
    </row>
    <row r="154" spans="1:7" ht="41.3" customHeight="1" thickBot="1" x14ac:dyDescent="0.3">
      <c r="A154" s="7" t="s">
        <v>0</v>
      </c>
      <c r="B154" s="75"/>
      <c r="C154" s="41" t="s">
        <v>59</v>
      </c>
      <c r="D154" s="42">
        <v>0.8</v>
      </c>
    </row>
    <row r="155" spans="1:7" ht="19.7" thickBot="1" x14ac:dyDescent="0.3">
      <c r="A155" s="24" t="s">
        <v>131</v>
      </c>
      <c r="B155" s="67" t="s">
        <v>132</v>
      </c>
      <c r="C155" s="67" t="s">
        <v>128</v>
      </c>
      <c r="D155" s="68">
        <v>0.5</v>
      </c>
    </row>
    <row r="156" spans="1:7" ht="19.05" x14ac:dyDescent="0.25">
      <c r="A156" s="23" t="s">
        <v>133</v>
      </c>
      <c r="B156" s="72" t="s">
        <v>134</v>
      </c>
      <c r="C156" s="39" t="s">
        <v>36</v>
      </c>
      <c r="D156" s="13">
        <v>0.5</v>
      </c>
      <c r="F156" s="10"/>
      <c r="G156" s="10"/>
    </row>
    <row r="157" spans="1:7" ht="19.05" x14ac:dyDescent="0.25">
      <c r="A157" s="6"/>
      <c r="B157" s="27"/>
      <c r="C157" s="16" t="s">
        <v>128</v>
      </c>
      <c r="D157" s="15">
        <v>0.5</v>
      </c>
      <c r="F157" s="10"/>
      <c r="G157" s="10"/>
    </row>
    <row r="158" spans="1:7" ht="19.05" x14ac:dyDescent="0.25">
      <c r="A158" s="6"/>
      <c r="B158" s="74" t="s">
        <v>135</v>
      </c>
      <c r="C158" s="16" t="s">
        <v>36</v>
      </c>
      <c r="D158" s="25">
        <v>0.5</v>
      </c>
      <c r="F158" s="10"/>
      <c r="G158" s="10"/>
    </row>
    <row r="159" spans="1:7" ht="19.7" thickBot="1" x14ac:dyDescent="0.3">
      <c r="A159" s="7"/>
      <c r="B159" s="75"/>
      <c r="C159" s="48" t="s">
        <v>128</v>
      </c>
      <c r="D159" s="49">
        <v>0.5</v>
      </c>
      <c r="F159" s="10"/>
      <c r="G159" s="10"/>
    </row>
    <row r="160" spans="1:7" ht="19.05" x14ac:dyDescent="0.25">
      <c r="A160" s="18" t="s">
        <v>136</v>
      </c>
      <c r="B160" s="93" t="s">
        <v>137</v>
      </c>
      <c r="C160" s="50" t="s">
        <v>36</v>
      </c>
      <c r="D160" s="51">
        <v>0.5</v>
      </c>
      <c r="F160" s="10"/>
      <c r="G160" s="10"/>
    </row>
    <row r="161" spans="1:7" ht="19.7" thickBot="1" x14ac:dyDescent="0.3">
      <c r="A161" s="5"/>
      <c r="B161" s="71"/>
      <c r="C161" s="94" t="s">
        <v>128</v>
      </c>
      <c r="D161" s="12">
        <v>0.5</v>
      </c>
      <c r="F161" s="10"/>
      <c r="G161" s="10"/>
    </row>
  </sheetData>
  <pageMargins left="0.7" right="0.7" top="0.75" bottom="0.75" header="0.3" footer="0.3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9"/>
  <sheetViews>
    <sheetView topLeftCell="A2" workbookViewId="0">
      <selection activeCell="B2" sqref="B2"/>
    </sheetView>
  </sheetViews>
  <sheetFormatPr baseColWidth="10" defaultColWidth="8.75" defaultRowHeight="14.3" x14ac:dyDescent="0.25"/>
  <cols>
    <col min="2" max="2" width="25.5" customWidth="1"/>
    <col min="3" max="3" width="24.875" customWidth="1"/>
    <col min="4" max="4" width="23.875" customWidth="1"/>
    <col min="5" max="5" width="53" customWidth="1"/>
  </cols>
  <sheetData>
    <row r="2" spans="2:5" x14ac:dyDescent="0.25">
      <c r="B2" s="102" t="s">
        <v>257</v>
      </c>
    </row>
    <row r="8" spans="2:5" x14ac:dyDescent="0.25">
      <c r="B8" s="92"/>
      <c r="C8" s="92" t="s">
        <v>113</v>
      </c>
      <c r="D8" s="92" t="s">
        <v>114</v>
      </c>
      <c r="E8" s="92" t="s">
        <v>118</v>
      </c>
    </row>
    <row r="9" spans="2:5" x14ac:dyDescent="0.25">
      <c r="B9" s="83" t="s">
        <v>11</v>
      </c>
      <c r="C9" s="84">
        <v>1</v>
      </c>
      <c r="D9" s="84">
        <v>1</v>
      </c>
      <c r="E9" s="89"/>
    </row>
    <row r="10" spans="2:5" ht="14.95" customHeight="1" x14ac:dyDescent="0.25">
      <c r="B10" s="14" t="s">
        <v>3</v>
      </c>
      <c r="C10" s="85">
        <v>1</v>
      </c>
      <c r="D10" s="85">
        <v>1</v>
      </c>
      <c r="E10" s="89"/>
    </row>
    <row r="11" spans="2:5" x14ac:dyDescent="0.25">
      <c r="B11" s="14" t="s">
        <v>108</v>
      </c>
      <c r="C11" s="85">
        <v>1</v>
      </c>
      <c r="D11" s="85">
        <v>1</v>
      </c>
      <c r="E11" s="89"/>
    </row>
    <row r="12" spans="2:5" x14ac:dyDescent="0.25">
      <c r="B12" s="14" t="s">
        <v>109</v>
      </c>
      <c r="C12" s="85">
        <v>1</v>
      </c>
      <c r="D12" s="85">
        <v>1</v>
      </c>
      <c r="E12" s="89"/>
    </row>
    <row r="13" spans="2:5" ht="28.55" x14ac:dyDescent="0.25">
      <c r="B13" s="14" t="s">
        <v>110</v>
      </c>
      <c r="C13" s="85">
        <v>0.85</v>
      </c>
      <c r="D13" s="85">
        <v>0.85</v>
      </c>
      <c r="E13" s="90" t="s">
        <v>119</v>
      </c>
    </row>
    <row r="14" spans="2:5" ht="28.55" x14ac:dyDescent="0.25">
      <c r="B14" s="14" t="s">
        <v>110</v>
      </c>
      <c r="C14" s="85">
        <v>1</v>
      </c>
      <c r="D14" s="85">
        <v>1</v>
      </c>
      <c r="E14" s="90" t="s">
        <v>120</v>
      </c>
    </row>
    <row r="15" spans="2:5" x14ac:dyDescent="0.25">
      <c r="B15" s="14" t="s">
        <v>116</v>
      </c>
      <c r="C15" s="85">
        <v>1</v>
      </c>
      <c r="D15" s="85">
        <v>1</v>
      </c>
      <c r="E15" s="89"/>
    </row>
    <row r="16" spans="2:5" x14ac:dyDescent="0.25">
      <c r="B16" s="14" t="s">
        <v>117</v>
      </c>
      <c r="C16" s="85" t="s">
        <v>115</v>
      </c>
      <c r="D16" s="85" t="s">
        <v>115</v>
      </c>
      <c r="E16" s="89"/>
    </row>
    <row r="17" spans="2:5" x14ac:dyDescent="0.25">
      <c r="B17" s="89" t="s">
        <v>92</v>
      </c>
      <c r="C17" s="91">
        <v>0.9</v>
      </c>
      <c r="D17" s="91">
        <v>0.9</v>
      </c>
      <c r="E17" s="89"/>
    </row>
    <row r="18" spans="2:5" x14ac:dyDescent="0.25">
      <c r="B18" s="89" t="s">
        <v>111</v>
      </c>
      <c r="C18" s="91">
        <v>0.9</v>
      </c>
      <c r="D18" s="91">
        <v>0.9</v>
      </c>
      <c r="E18" s="89"/>
    </row>
    <row r="19" spans="2:5" x14ac:dyDescent="0.25">
      <c r="B19" s="14" t="s">
        <v>112</v>
      </c>
      <c r="C19" s="85">
        <v>0.75</v>
      </c>
      <c r="D19" s="85">
        <v>0.75</v>
      </c>
      <c r="E19" s="89"/>
    </row>
    <row r="23" spans="2:5" x14ac:dyDescent="0.25">
      <c r="B23" s="86"/>
    </row>
    <row r="25" spans="2:5" x14ac:dyDescent="0.25">
      <c r="B25" s="86"/>
    </row>
    <row r="27" spans="2:5" x14ac:dyDescent="0.25">
      <c r="B27" s="86"/>
    </row>
    <row r="29" spans="2:5" x14ac:dyDescent="0.25">
      <c r="B29" s="87"/>
    </row>
    <row r="31" spans="2:5" x14ac:dyDescent="0.25">
      <c r="B31" s="86"/>
    </row>
    <row r="33" spans="2:2" x14ac:dyDescent="0.25">
      <c r="B33" s="86"/>
    </row>
    <row r="35" spans="2:2" x14ac:dyDescent="0.25">
      <c r="B35" s="88"/>
    </row>
    <row r="37" spans="2:2" x14ac:dyDescent="0.25">
      <c r="B37" s="86"/>
    </row>
    <row r="39" spans="2:2" x14ac:dyDescent="0.25">
      <c r="B39" s="8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268e60-9ba6-49a7-857a-07929746f2b0">
      <Terms xmlns="http://schemas.microsoft.com/office/infopath/2007/PartnerControls"/>
    </lcf76f155ced4ddcb4097134ff3c332f>
    <TaxCatchAll xmlns="8a5b8b8d-337d-400e-bf33-e07634618a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E3E6A6BDB3245A9E7243627F43754" ma:contentTypeVersion="20" ma:contentTypeDescription="Crée un document." ma:contentTypeScope="" ma:versionID="646c53570d6f78ceab76cf3a109e7b9d">
  <xsd:schema xmlns:xsd="http://www.w3.org/2001/XMLSchema" xmlns:xs="http://www.w3.org/2001/XMLSchema" xmlns:p="http://schemas.microsoft.com/office/2006/metadata/properties" xmlns:ns2="ec268e60-9ba6-49a7-857a-07929746f2b0" xmlns:ns3="8a5b8b8d-337d-400e-bf33-e07634618a7c" targetNamespace="http://schemas.microsoft.com/office/2006/metadata/properties" ma:root="true" ma:fieldsID="639c7485ec3ed151ca779b3155276e60" ns2:_="" ns3:_="">
    <xsd:import namespace="ec268e60-9ba6-49a7-857a-07929746f2b0"/>
    <xsd:import namespace="8a5b8b8d-337d-400e-bf33-e07634618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68e60-9ba6-49a7-857a-07929746f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3bb70c2-fa86-432e-835f-c9286240fd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b8b8d-337d-400e-bf33-e07634618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fe32aef-a942-4df3-a6b7-aae466dab212}" ma:internalName="TaxCatchAll" ma:showField="CatchAllData" ma:web="8a5b8b8d-337d-400e-bf33-e07634618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0C811-9C8C-4D6F-BA5B-FBD046B6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B0E019-DEF0-4CB1-9952-1843D28AFDDA}">
  <ds:schemaRefs>
    <ds:schemaRef ds:uri="http://schemas.microsoft.com/office/2006/metadata/properties"/>
    <ds:schemaRef ds:uri="http://schemas.microsoft.com/office/infopath/2007/PartnerControls"/>
    <ds:schemaRef ds:uri="ec268e60-9ba6-49a7-857a-07929746f2b0"/>
    <ds:schemaRef ds:uri="8a5b8b8d-337d-400e-bf33-e07634618a7c"/>
  </ds:schemaRefs>
</ds:datastoreItem>
</file>

<file path=customXml/itemProps3.xml><?xml version="1.0" encoding="utf-8"?>
<ds:datastoreItem xmlns:ds="http://schemas.openxmlformats.org/officeDocument/2006/customXml" ds:itemID="{5798646E-F331-41E1-B80C-F25CDFD83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68e60-9ba6-49a7-857a-07929746f2b0"/>
    <ds:schemaRef ds:uri="8a5b8b8d-337d-400e-bf33-e07634618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ReadMe</vt:lpstr>
      <vt:lpstr>Material_types EoL</vt:lpstr>
      <vt:lpstr>Recycling CFF</vt:lpstr>
      <vt:lpstr>Processes</vt:lpstr>
      <vt:lpstr>PEF-A</vt:lpstr>
      <vt:lpstr>PEF-Q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Zampori</dc:creator>
  <cp:lastModifiedBy>Nicolas Planchenault</cp:lastModifiedBy>
  <cp:lastPrinted>2016-12-01T14:52:02Z</cp:lastPrinted>
  <dcterms:created xsi:type="dcterms:W3CDTF">2016-09-30T13:18:29Z</dcterms:created>
  <dcterms:modified xsi:type="dcterms:W3CDTF">2026-03-27T10:43:28Z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0x0101001F4E3E6A6BDB3245A9E7243627F43754</vt:lpwstr>
  </property>
  <property fmtid="{D5CDD505-2E9C-101B-9397-08002B2CF9AE}" pid="3" name="MediaServiceImageTags">
    <vt:lpwstr/>
  </property>
</Properties>
</file>